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3\2023 04 27 IFRS 17\"/>
    </mc:Choice>
  </mc:AlternateContent>
  <bookViews>
    <workbookView xWindow="18435" yWindow="45" windowWidth="2880" windowHeight="8100" tabRatio="78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62913"/>
</workbook>
</file>

<file path=xl/calcChain.xml><?xml version="1.0" encoding="utf-8"?>
<calcChain xmlns="http://schemas.openxmlformats.org/spreadsheetml/2006/main">
  <c r="J11" i="1" l="1"/>
  <c r="I11" i="1"/>
  <c r="H11" i="1"/>
  <c r="J10" i="1"/>
  <c r="I10" i="1"/>
  <c r="H10" i="1"/>
  <c r="J9" i="1"/>
  <c r="I9" i="1"/>
  <c r="H9" i="1"/>
  <c r="G11" i="1"/>
  <c r="G10" i="1"/>
  <c r="G9" i="1"/>
  <c r="L11" i="12" l="1"/>
  <c r="M9" i="11"/>
  <c r="M25" i="11" s="1"/>
  <c r="M4" i="11"/>
  <c r="M6" i="11" s="1"/>
  <c r="M11" i="11"/>
  <c r="M20" i="11"/>
  <c r="M8" i="11"/>
  <c r="M16" i="11" s="1"/>
  <c r="M24" i="11" s="1"/>
  <c r="L38" i="7"/>
  <c r="L41" i="7"/>
  <c r="L42" i="7"/>
  <c r="L43" i="7"/>
  <c r="L45" i="7"/>
  <c r="L47" i="7"/>
  <c r="L49" i="7"/>
  <c r="L51" i="7"/>
  <c r="L52" i="7"/>
  <c r="L53" i="7"/>
  <c r="L54" i="7"/>
  <c r="L55" i="7"/>
  <c r="L18" i="7"/>
  <c r="L9" i="7"/>
  <c r="L20" i="7" s="1"/>
  <c r="L22" i="7" s="1"/>
  <c r="L24" i="7" s="1"/>
  <c r="L26" i="7" s="1"/>
  <c r="L32" i="7" s="1"/>
  <c r="L8" i="7"/>
  <c r="L39" i="7" s="1"/>
  <c r="L40" i="7" l="1"/>
  <c r="L44" i="7" s="1"/>
  <c r="L46" i="7" s="1"/>
  <c r="L48" i="7" s="1"/>
  <c r="L50" i="7" s="1"/>
  <c r="L56" i="7" s="1"/>
  <c r="M27" i="11"/>
  <c r="M29" i="11" s="1"/>
  <c r="M22" i="11"/>
  <c r="M28" i="11" s="1"/>
  <c r="F18" i="12" l="1"/>
  <c r="E18" i="12"/>
  <c r="D18" i="12"/>
  <c r="C18" i="12"/>
  <c r="D11" i="12"/>
  <c r="C11" i="12"/>
  <c r="E11" i="12" l="1"/>
  <c r="F11" i="12"/>
  <c r="G17" i="11" l="1"/>
  <c r="F17" i="11"/>
  <c r="E17" i="11"/>
  <c r="D17" i="11"/>
  <c r="G19" i="11"/>
  <c r="F19" i="11"/>
  <c r="E19" i="11"/>
  <c r="K18" i="11"/>
  <c r="J18" i="11"/>
  <c r="I18" i="11"/>
  <c r="H18" i="11"/>
  <c r="M12" i="11" l="1"/>
  <c r="M14" i="11" s="1"/>
  <c r="M26" i="11" s="1"/>
  <c r="M30" i="11" s="1"/>
  <c r="G11" i="11"/>
  <c r="F11" i="11"/>
  <c r="E11" i="11"/>
  <c r="G9" i="11"/>
  <c r="F9" i="11"/>
  <c r="E9" i="11"/>
  <c r="G4" i="11"/>
  <c r="F4" i="11"/>
  <c r="E4" i="11"/>
  <c r="E25" i="11" l="1"/>
  <c r="F25" i="11"/>
  <c r="G25" i="11"/>
  <c r="G14" i="11"/>
  <c r="D19" i="11"/>
  <c r="D20" i="11" s="1"/>
  <c r="D11" i="11"/>
  <c r="D9" i="11"/>
  <c r="D4" i="11"/>
  <c r="H8" i="11"/>
  <c r="K3" i="11"/>
  <c r="J3" i="11"/>
  <c r="J24" i="11" s="1"/>
  <c r="I3" i="11"/>
  <c r="I24" i="11" s="1"/>
  <c r="H3" i="11"/>
  <c r="H24" i="11" s="1"/>
  <c r="M12" i="7"/>
  <c r="N10" i="11"/>
  <c r="N11" i="11"/>
  <c r="K10" i="11"/>
  <c r="J10" i="11"/>
  <c r="I10" i="11"/>
  <c r="J12" i="7"/>
  <c r="I12" i="7"/>
  <c r="H12" i="7"/>
  <c r="K11" i="11"/>
  <c r="J11" i="11"/>
  <c r="I11" i="11"/>
  <c r="H8" i="7"/>
  <c r="I19" i="11" s="1"/>
  <c r="H11" i="11"/>
  <c r="G60" i="7"/>
  <c r="H60" i="7"/>
  <c r="I60" i="7"/>
  <c r="J60" i="7"/>
  <c r="M60" i="7"/>
  <c r="G63" i="7"/>
  <c r="H63" i="7"/>
  <c r="I63" i="7"/>
  <c r="J63" i="7"/>
  <c r="I8" i="11" l="1"/>
  <c r="J8" i="11"/>
  <c r="H16" i="11"/>
  <c r="I16" i="11"/>
  <c r="J16" i="11"/>
  <c r="D27" i="11"/>
  <c r="D25" i="11"/>
  <c r="I9" i="7"/>
  <c r="D14" i="11"/>
  <c r="I18" i="7"/>
  <c r="J17" i="11" s="1"/>
  <c r="M9" i="7"/>
  <c r="J18" i="7"/>
  <c r="K17" i="11" s="1"/>
  <c r="H9" i="7"/>
  <c r="M18" i="7"/>
  <c r="N17" i="11" s="1"/>
  <c r="J8" i="7"/>
  <c r="K19" i="11" s="1"/>
  <c r="J9" i="7"/>
  <c r="H18" i="7"/>
  <c r="I17" i="11" s="1"/>
  <c r="M8" i="7"/>
  <c r="N19" i="11" s="1"/>
  <c r="I8" i="7"/>
  <c r="J19" i="11" s="1"/>
  <c r="H10" i="11" l="1"/>
  <c r="G12" i="7"/>
  <c r="G18" i="7" l="1"/>
  <c r="H17" i="11" l="1"/>
  <c r="N4" i="11" l="1"/>
  <c r="N16" i="14" l="1"/>
  <c r="N10" i="14"/>
  <c r="N12" i="14" s="1"/>
  <c r="J18" i="12"/>
  <c r="J11" i="12"/>
  <c r="M11" i="12"/>
  <c r="K24" i="11"/>
  <c r="K16" i="11"/>
  <c r="K8" i="11"/>
  <c r="N8" i="11"/>
  <c r="N16" i="11" s="1"/>
  <c r="N24" i="11" s="1"/>
  <c r="M55" i="7"/>
  <c r="M54" i="7"/>
  <c r="M53" i="7"/>
  <c r="M52" i="7"/>
  <c r="M51" i="7"/>
  <c r="M49" i="7"/>
  <c r="M47" i="7"/>
  <c r="M45" i="7"/>
  <c r="M43" i="7"/>
  <c r="M38" i="7"/>
  <c r="M37" i="7"/>
  <c r="M42" i="7"/>
  <c r="M39" i="7"/>
  <c r="J37" i="7"/>
  <c r="J29" i="1"/>
  <c r="N17" i="14" l="1"/>
  <c r="M40" i="7"/>
  <c r="J43" i="7" l="1"/>
  <c r="J49" i="7"/>
  <c r="J54" i="7"/>
  <c r="J45" i="7"/>
  <c r="J51" i="7"/>
  <c r="J55" i="7"/>
  <c r="J52" i="7"/>
  <c r="J47" i="7"/>
  <c r="J53" i="7"/>
  <c r="J39" i="7" l="1"/>
  <c r="J42" i="7"/>
  <c r="I18" i="12"/>
  <c r="I11" i="12"/>
  <c r="I53" i="7"/>
  <c r="I52" i="7"/>
  <c r="I51" i="7"/>
  <c r="I43" i="7"/>
  <c r="I37" i="7"/>
  <c r="I55" i="7"/>
  <c r="I54" i="7"/>
  <c r="I49" i="7"/>
  <c r="I47" i="7"/>
  <c r="I45" i="7"/>
  <c r="I39" i="7"/>
  <c r="I29" i="1"/>
  <c r="J38" i="7" l="1"/>
  <c r="I42" i="7"/>
  <c r="I38" i="7"/>
  <c r="I40" i="7" l="1"/>
  <c r="J4" i="11"/>
  <c r="J40" i="7"/>
  <c r="K4" i="11"/>
  <c r="M16" i="14" l="1"/>
  <c r="M10" i="14"/>
  <c r="M12" i="14" s="1"/>
  <c r="H18" i="12"/>
  <c r="H11" i="12"/>
  <c r="M17" i="14" l="1"/>
  <c r="H42" i="7"/>
  <c r="H37" i="7"/>
  <c r="H55" i="7"/>
  <c r="H53" i="7"/>
  <c r="H52" i="7"/>
  <c r="H47" i="7"/>
  <c r="H29" i="1"/>
  <c r="G18" i="12" l="1"/>
  <c r="G11" i="12" l="1"/>
  <c r="G52" i="7"/>
  <c r="G51" i="7"/>
  <c r="G49" i="7"/>
  <c r="G43" i="7"/>
  <c r="G37" i="7"/>
  <c r="G55" i="7"/>
  <c r="G54" i="7"/>
  <c r="G53" i="7"/>
  <c r="G47" i="7"/>
  <c r="G45" i="7"/>
  <c r="G8" i="7"/>
  <c r="H19" i="11" s="1"/>
  <c r="G9" i="7"/>
  <c r="G29" i="1"/>
  <c r="G42" i="7" l="1"/>
  <c r="G39" i="7"/>
  <c r="G38" i="7"/>
  <c r="H4" i="11" s="1"/>
  <c r="L10" i="14"/>
  <c r="L12" i="14" s="1"/>
  <c r="G40" i="7" l="1"/>
  <c r="L16" i="14"/>
  <c r="G24" i="11"/>
  <c r="G16" i="11"/>
  <c r="G8" i="11"/>
  <c r="L17" i="14" l="1"/>
  <c r="F24" i="11" l="1"/>
  <c r="F16" i="11"/>
  <c r="F8" i="11"/>
  <c r="K16" i="14" l="1"/>
  <c r="K10" i="14"/>
  <c r="K12" i="14" s="1"/>
  <c r="E24" i="11"/>
  <c r="E16" i="11"/>
  <c r="E8" i="11"/>
  <c r="E6" i="11"/>
  <c r="K17" i="14" l="1"/>
  <c r="D24" i="11" l="1"/>
  <c r="D22" i="11"/>
  <c r="D16" i="11"/>
  <c r="D8" i="11"/>
  <c r="D6" i="11"/>
  <c r="D26" i="11" l="1"/>
  <c r="D29" i="11"/>
  <c r="D28" i="11"/>
  <c r="D30" i="11" l="1"/>
  <c r="J16" i="14" l="1"/>
  <c r="J10" i="14"/>
  <c r="J12" i="14" s="1"/>
  <c r="J17" i="14" l="1"/>
  <c r="I16" i="14" l="1"/>
  <c r="I10" i="14"/>
  <c r="I12" i="14" s="1"/>
  <c r="I17" i="14" l="1"/>
  <c r="H16" i="14" l="1"/>
  <c r="H10" i="14"/>
  <c r="H12" i="14" s="1"/>
  <c r="G16" i="14"/>
  <c r="F16" i="14"/>
  <c r="G10" i="14"/>
  <c r="G12" i="14" s="1"/>
  <c r="F10" i="14"/>
  <c r="F12" i="14" s="1"/>
  <c r="E10" i="14"/>
  <c r="E12" i="14" s="1"/>
  <c r="E16" i="14"/>
  <c r="H17" i="14" l="1"/>
  <c r="E17" i="14"/>
  <c r="F17" i="14"/>
  <c r="G17" i="14"/>
  <c r="D16" i="14" l="1"/>
  <c r="D10" i="14" l="1"/>
  <c r="D12" i="14" s="1"/>
  <c r="D17" i="14" s="1"/>
  <c r="C16" i="14" l="1"/>
  <c r="C10" i="14"/>
  <c r="C12" i="14" s="1"/>
  <c r="C17" i="14" l="1"/>
  <c r="E14" i="11" l="1"/>
  <c r="E26" i="11" l="1"/>
  <c r="E20" i="11" l="1"/>
  <c r="E27" i="11" l="1"/>
  <c r="E29" i="11" s="1"/>
  <c r="E22" i="11"/>
  <c r="E28" i="11" s="1"/>
  <c r="E30" i="11" s="1"/>
  <c r="F14" i="11" l="1"/>
  <c r="F6" i="11"/>
  <c r="F26" i="11" l="1"/>
  <c r="F20" i="11" l="1"/>
  <c r="F27" i="11" l="1"/>
  <c r="F29" i="11" s="1"/>
  <c r="F22" i="11"/>
  <c r="F28" i="11" s="1"/>
  <c r="F30" i="11" s="1"/>
  <c r="G20" i="11" l="1"/>
  <c r="G27" i="11" l="1"/>
  <c r="G29" i="11" s="1"/>
  <c r="G22" i="11"/>
  <c r="G6" i="11" l="1"/>
  <c r="G26" i="11" s="1"/>
  <c r="G28" i="11" l="1"/>
  <c r="G30" i="11" l="1"/>
  <c r="H51" i="7" l="1"/>
  <c r="H43" i="7" l="1"/>
  <c r="H45" i="7" l="1"/>
  <c r="H38" i="7" l="1"/>
  <c r="I4" i="11" l="1"/>
  <c r="H49" i="7" l="1"/>
  <c r="H39" i="7" l="1"/>
  <c r="H54" i="7"/>
  <c r="H40" i="7" l="1"/>
  <c r="I9" i="11" l="1"/>
  <c r="H41" i="7"/>
  <c r="H44" i="7" s="1"/>
  <c r="H46" i="7" s="1"/>
  <c r="H48" i="7" s="1"/>
  <c r="H50" i="7" s="1"/>
  <c r="H56" i="7" s="1"/>
  <c r="H20" i="7"/>
  <c r="H22" i="7" s="1"/>
  <c r="H24" i="7" s="1"/>
  <c r="H26" i="7" s="1"/>
  <c r="H32" i="7" s="1"/>
  <c r="H9" i="11"/>
  <c r="G41" i="7"/>
  <c r="G44" i="7" s="1"/>
  <c r="G46" i="7" s="1"/>
  <c r="G48" i="7" s="1"/>
  <c r="G50" i="7" s="1"/>
  <c r="G56" i="7" s="1"/>
  <c r="G20" i="7"/>
  <c r="G22" i="7" s="1"/>
  <c r="G24" i="7" s="1"/>
  <c r="G26" i="7" s="1"/>
  <c r="G32" i="7" s="1"/>
  <c r="G35" i="1" s="1"/>
  <c r="H35" i="1" l="1"/>
  <c r="J9" i="11"/>
  <c r="I20" i="7"/>
  <c r="I22" i="7" s="1"/>
  <c r="I24" i="7" s="1"/>
  <c r="I26" i="7" s="1"/>
  <c r="I32" i="7" s="1"/>
  <c r="I41" i="7"/>
  <c r="I44" i="7" s="1"/>
  <c r="I46" i="7" s="1"/>
  <c r="I48" i="7" s="1"/>
  <c r="I50" i="7" s="1"/>
  <c r="I56" i="7" s="1"/>
  <c r="H25" i="11"/>
  <c r="I25" i="11"/>
  <c r="I35" i="1" l="1"/>
  <c r="J25" i="11"/>
  <c r="N9" i="11" l="1"/>
  <c r="M41" i="7"/>
  <c r="M20" i="7"/>
  <c r="K9" i="11"/>
  <c r="J41" i="7"/>
  <c r="J44" i="7" s="1"/>
  <c r="J46" i="7" s="1"/>
  <c r="J48" i="7" s="1"/>
  <c r="J50" i="7" s="1"/>
  <c r="J56" i="7" s="1"/>
  <c r="J20" i="7"/>
  <c r="J22" i="7" s="1"/>
  <c r="J24" i="7" s="1"/>
  <c r="J26" i="7" s="1"/>
  <c r="J32" i="7" s="1"/>
  <c r="J35" i="1" s="1"/>
  <c r="K25" i="11" l="1"/>
  <c r="M22" i="7"/>
  <c r="M24" i="7" s="1"/>
  <c r="M26" i="7" s="1"/>
  <c r="M44" i="7"/>
  <c r="N25" i="11"/>
  <c r="M46" i="7" l="1"/>
  <c r="M48" i="7" l="1"/>
  <c r="M32" i="7" l="1"/>
  <c r="M50" i="7"/>
  <c r="M56" i="7" l="1"/>
  <c r="J20" i="11" l="1"/>
  <c r="I20" i="11"/>
  <c r="H20" i="11"/>
  <c r="H27" i="11" s="1"/>
  <c r="H29" i="11" s="1"/>
  <c r="K20" i="11"/>
  <c r="K27" i="11" s="1"/>
  <c r="K29" i="11" s="1"/>
  <c r="I27" i="11" l="1"/>
  <c r="I29" i="11" s="1"/>
  <c r="J27" i="11"/>
  <c r="J29" i="11" s="1"/>
  <c r="I7" i="1" l="1"/>
  <c r="G7" i="1"/>
  <c r="G42" i="1"/>
  <c r="H7" i="1"/>
  <c r="I42" i="1"/>
  <c r="H42" i="1"/>
  <c r="I17" i="1" l="1"/>
  <c r="I26" i="1" s="1"/>
  <c r="H17" i="1"/>
  <c r="H26" i="1" s="1"/>
  <c r="H46" i="1" s="1"/>
  <c r="G17" i="1"/>
  <c r="G26" i="1" s="1"/>
  <c r="G46" i="1" s="1"/>
  <c r="I46" i="1" l="1"/>
  <c r="G30" i="1"/>
  <c r="G37" i="1" s="1"/>
  <c r="G52" i="1" s="1"/>
  <c r="I30" i="1"/>
  <c r="H30" i="1"/>
  <c r="I37" i="1" l="1"/>
  <c r="I52" i="1" s="1"/>
  <c r="H37" i="1"/>
  <c r="H52" i="1" s="1"/>
  <c r="J7" i="1" l="1"/>
  <c r="J42" i="1"/>
  <c r="J17" i="1" l="1"/>
  <c r="J26" i="1" s="1"/>
  <c r="J46" i="1" s="1"/>
  <c r="J30" i="1"/>
  <c r="J37" i="1" l="1"/>
  <c r="J52" i="1" s="1"/>
  <c r="H6" i="11" l="1"/>
  <c r="H22" i="11" l="1"/>
  <c r="H28" i="11" s="1"/>
  <c r="K6" i="11"/>
  <c r="I22" i="11"/>
  <c r="J22" i="11"/>
  <c r="K22" i="11"/>
  <c r="K28" i="11" s="1"/>
  <c r="K14" i="11" l="1"/>
  <c r="K26" i="11" s="1"/>
  <c r="I14" i="11"/>
  <c r="J14" i="11"/>
  <c r="N14" i="11"/>
  <c r="K30" i="11"/>
  <c r="N6" i="11"/>
  <c r="J6" i="11" l="1"/>
  <c r="J28" i="11" s="1"/>
  <c r="N26" i="11"/>
  <c r="J26" i="11"/>
  <c r="J30" i="11" l="1"/>
  <c r="I6" i="11"/>
  <c r="H14" i="11"/>
  <c r="H26" i="11" l="1"/>
  <c r="H30" i="11" s="1"/>
  <c r="I28" i="11"/>
  <c r="I26" i="11"/>
  <c r="I30" i="11" l="1"/>
  <c r="N20" i="11"/>
  <c r="N27" i="11" l="1"/>
  <c r="N29" i="11" s="1"/>
  <c r="N22" i="11"/>
  <c r="N28" i="11" l="1"/>
  <c r="N30" i="11" s="1"/>
</calcChain>
</file>

<file path=xl/sharedStrings.xml><?xml version="1.0" encoding="utf-8"?>
<sst xmlns="http://schemas.openxmlformats.org/spreadsheetml/2006/main" count="257" uniqueCount="163">
  <si>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</si>
  <si>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</si>
  <si>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</si>
  <si>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</si>
  <si>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</si>
  <si>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</si>
  <si>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</si>
  <si>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</si>
  <si>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</si>
  <si>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</si>
  <si>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</si>
  <si>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</si>
  <si>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</si>
  <si>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</si>
  <si>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</si>
  <si>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</si>
  <si>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</si>
  <si>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</si>
  <si>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</si>
  <si>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</si>
  <si>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</si>
  <si>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</si>
  <si>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</si>
  <si>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</si>
  <si>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</si>
  <si>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</si>
  <si>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</si>
  <si>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</si>
  <si>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</si>
  <si>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</si>
  <si>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</si>
  <si>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</si>
  <si>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</si>
  <si>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</si>
  <si>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</si>
  <si>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</si>
  <si>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</si>
  <si>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</si>
  <si>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</si>
  <si>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</si>
  <si>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</si>
  <si>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</si>
  <si>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</si>
  <si>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</si>
  <si>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</si>
  <si>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</si>
  <si>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</si>
  <si>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</si>
  <si>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</si>
  <si>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Investment income, net of management expenses</t>
  </si>
  <si>
    <t>Claims expenses</t>
  </si>
  <si>
    <t>CURRENT OPERATING INCOME</t>
  </si>
  <si>
    <t>OPERATING INCOME</t>
  </si>
  <si>
    <t>Finance costs</t>
  </si>
  <si>
    <t>Share in net income of associates</t>
  </si>
  <si>
    <t>Gross earned premiums</t>
  </si>
  <si>
    <t>in €m</t>
  </si>
  <si>
    <t>UNDERWRITING INCOME/LOSS BEFORE REINSURANCE</t>
  </si>
  <si>
    <t>UNDERWRITING INCOME/LOSS AFTER REINSURANCE</t>
  </si>
  <si>
    <t>REVENUE</t>
  </si>
  <si>
    <t>Other operating income / expenses</t>
  </si>
  <si>
    <t>Income Tax</t>
  </si>
  <si>
    <t>NET INCOME</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</si>
  <si>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</si>
  <si>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</si>
  <si>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</si>
  <si>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</si>
  <si>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</si>
  <si>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</si>
  <si>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Reinsurance result</t>
  </si>
  <si>
    <t>Ceded premiums</t>
  </si>
  <si>
    <t>Net earned premiums</t>
  </si>
  <si>
    <t>Ceded claims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</si>
  <si>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</si>
  <si>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</si>
  <si>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</si>
  <si>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</si>
  <si>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</si>
  <si>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</si>
  <si>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</si>
  <si>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</si>
  <si>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</si>
  <si>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</si>
  <si>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</si>
  <si>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</si>
  <si>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</si>
  <si>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</si>
  <si>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</si>
  <si>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</si>
  <si>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</si>
  <si>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</si>
  <si>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</si>
  <si>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Revenues</t>
  </si>
  <si>
    <t>Expenses</t>
  </si>
  <si>
    <t>Income tax rate</t>
  </si>
  <si>
    <t>Income tax</t>
  </si>
  <si>
    <t>in €m | non-audited</t>
  </si>
  <si>
    <t>State export guarantees management contribution (activity ceded in Dec. 2016)</t>
  </si>
  <si>
    <t>Western Europe</t>
  </si>
  <si>
    <t>Loss ratio before reinsurance - split by region</t>
  </si>
  <si>
    <t>Consolidated income statement - Analytic view</t>
  </si>
  <si>
    <t>IMPORTANT NOTICE:</t>
  </si>
  <si>
    <t>OPERATING INCOME FROM SEGM</t>
  </si>
  <si>
    <t>NET INCOME FROM SEGM</t>
  </si>
  <si>
    <t>published figures</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</si>
  <si>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</si>
  <si>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</si>
  <si>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</si>
  <si>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</si>
  <si>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</si>
  <si>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</si>
  <si>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</si>
  <si>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</si>
  <si>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</si>
  <si>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</si>
  <si>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</si>
  <si>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</si>
  <si>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</si>
  <si>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</si>
  <si>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</si>
  <si>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</si>
  <si>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</si>
  <si>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</si>
  <si>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</si>
  <si>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</si>
  <si>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</si>
  <si>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30/06/2018
(estimated)</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</si>
  <si>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</si>
  <si>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</si>
  <si>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</si>
  <si>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</si>
  <si>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</si>
  <si>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</si>
  <si>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Badwill/Goodwill</t>
  </si>
  <si>
    <t xml:space="preserve">    Income from services activities</t>
  </si>
  <si>
    <t xml:space="preserve">    Expenses from services activities</t>
  </si>
  <si>
    <t xml:space="preserve">   Other insurance activity expenses</t>
  </si>
  <si>
    <t xml:space="preserve">    Expenses from banking activities excl. cost of risk</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</si>
  <si>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</si>
  <si>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</si>
  <si>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</si>
  <si>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30/06/2020
(PIM, est.)**</t>
  </si>
  <si>
    <t>31/12/2020
(PIM)**</t>
  </si>
  <si>
    <t>30/06/2021
(PIM, est.)**</t>
  </si>
  <si>
    <t>31/12/2021
(PIM)**</t>
  </si>
  <si>
    <t>Q1 2022</t>
  </si>
  <si>
    <t>Q2 2022</t>
  </si>
  <si>
    <t>30/06/2022
(PIM, est.)**</t>
  </si>
  <si>
    <t>Q3 2022</t>
  </si>
  <si>
    <t>FY 2022</t>
  </si>
  <si>
    <t>Q4 2022</t>
  </si>
  <si>
    <t>31/12/2022
(PIM, est.)**</t>
  </si>
  <si>
    <t>IFRS 4</t>
  </si>
  <si>
    <t>IFRS 17</t>
  </si>
  <si>
    <t xml:space="preserve">    Claims handling costs</t>
  </si>
  <si>
    <t>Loss component</t>
  </si>
  <si>
    <t>Ceded loss component</t>
  </si>
  <si>
    <t>Claims handling costs</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</si>
  <si>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2022 and complete this information with the Universal Registration Document for the year 2021. The Universal Registration Document for 2022 was registered by the Autorité des marchés financiers (“AMF”) on 6 April 2023 under the No. D.23-0244.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</si>
  <si>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Total revenue - split by region</t>
  </si>
  <si>
    <t>Combined ratio</t>
  </si>
  <si>
    <t>Consolidated income statement (simplified)</t>
  </si>
  <si>
    <t>Total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</si>
</sst>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_ ;\-#,##0\ "/>
  </numFmts>
  <fonts count="95">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s>
  <fills count="6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8">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right/>
      <top style="thin">
        <color indexed="64"/>
      </top>
      <bottom style="thin">
        <color indexed="64"/>
      </bottom>
      <diagonal/>
    </border>
    <border>
      <left style="mediumDashed">
        <color rgb="FF3E5077"/>
      </left>
      <right/>
      <top style="mediumDashed">
        <color rgb="FF3E5077"/>
      </top>
      <bottom style="mediumDashed">
        <color rgb="FF3E5077"/>
      </bottom>
      <diagonal/>
    </border>
    <border>
      <left/>
      <right/>
      <top style="mediumDashed">
        <color rgb="FF3E5077"/>
      </top>
      <bottom style="mediumDashed">
        <color rgb="FF3E5077"/>
      </bottom>
      <diagonal/>
    </border>
    <border>
      <left/>
      <right style="mediumDashed">
        <color rgb="FF3E5077"/>
      </right>
      <top style="mediumDashed">
        <color rgb="FF3E5077"/>
      </top>
      <bottom style="mediumDashed">
        <color rgb="FF3E5077"/>
      </bottom>
      <diagonal/>
    </border>
    <border>
      <left style="mediumDashed">
        <color rgb="FF3E5077"/>
      </left>
      <right style="mediumDashed">
        <color rgb="FF3E5077"/>
      </right>
      <top style="mediumDashed">
        <color rgb="FF3E5077"/>
      </top>
      <bottom style="mediumDashed">
        <color rgb="FF3E5077"/>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4" fillId="34" borderId="34" applyNumberFormat="0" applyAlignment="0" applyProtection="0"/>
    <xf numFmtId="164" fontId="2" fillId="0" borderId="0" applyFont="0" applyFill="0" applyBorder="0" applyAlignment="0" applyProtection="0"/>
    <xf numFmtId="0" fontId="71" fillId="0" borderId="33" applyNumberFormat="0" applyFill="0" applyAlignment="0" applyProtection="0"/>
    <xf numFmtId="0" fontId="72" fillId="33" borderId="34"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73" fillId="34" borderId="35" applyNumberFormat="0" applyAlignment="0" applyProtection="0"/>
    <xf numFmtId="9" fontId="2" fillId="0" borderId="0" applyFont="0" applyFill="0" applyBorder="0" applyAlignment="0" applyProtection="0"/>
    <xf numFmtId="3" fontId="75" fillId="0" borderId="37">
      <alignment horizontal="center" vertical="center" wrapText="1"/>
    </xf>
    <xf numFmtId="0" fontId="90"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89" fillId="43" borderId="0" applyNumberFormat="0" applyBorder="0" applyAlignment="0" applyProtection="0"/>
    <xf numFmtId="0" fontId="89" fillId="46" borderId="0" applyNumberFormat="0" applyBorder="0" applyAlignment="0" applyProtection="0"/>
    <xf numFmtId="0" fontId="89" fillId="49" borderId="0" applyNumberFormat="0" applyBorder="0" applyAlignment="0" applyProtection="0"/>
    <xf numFmtId="0" fontId="89" fillId="52" borderId="0" applyNumberFormat="0" applyBorder="0" applyAlignment="0" applyProtection="0"/>
    <xf numFmtId="0" fontId="89" fillId="55" borderId="0" applyNumberFormat="0" applyBorder="0" applyAlignment="0" applyProtection="0"/>
    <xf numFmtId="0" fontId="89" fillId="58" borderId="0" applyNumberFormat="0" applyBorder="0" applyAlignment="0" applyProtection="0"/>
    <xf numFmtId="0" fontId="83" fillId="38" borderId="0" applyNumberFormat="0" applyBorder="0" applyAlignment="0" applyProtection="0"/>
    <xf numFmtId="0" fontId="74" fillId="34" borderId="34" applyNumberFormat="0" applyAlignment="0" applyProtection="0"/>
    <xf numFmtId="0" fontId="86" fillId="40" borderId="41" applyNumberFormat="0" applyAlignment="0" applyProtection="0"/>
    <xf numFmtId="0" fontId="88" fillId="0" borderId="0" applyNumberFormat="0" applyFill="0" applyBorder="0" applyAlignment="0" applyProtection="0"/>
    <xf numFmtId="0" fontId="82" fillId="37" borderId="0" applyNumberFormat="0" applyBorder="0" applyAlignment="0" applyProtection="0"/>
    <xf numFmtId="0" fontId="80" fillId="0" borderId="38" applyNumberFormat="0" applyFill="0" applyAlignment="0" applyProtection="0"/>
    <xf numFmtId="0" fontId="71" fillId="0" borderId="33" applyNumberFormat="0" applyFill="0" applyAlignment="0" applyProtection="0"/>
    <xf numFmtId="0" fontId="81" fillId="0" borderId="39" applyNumberFormat="0" applyFill="0" applyAlignment="0" applyProtection="0"/>
    <xf numFmtId="0" fontId="81" fillId="0" borderId="0" applyNumberFormat="0" applyFill="0" applyBorder="0" applyAlignment="0" applyProtection="0"/>
    <xf numFmtId="0" fontId="72" fillId="33" borderId="34" applyNumberFormat="0" applyAlignment="0" applyProtection="0"/>
    <xf numFmtId="0" fontId="85" fillId="0" borderId="40" applyNumberFormat="0" applyFill="0" applyAlignment="0" applyProtection="0"/>
    <xf numFmtId="0" fontId="84" fillId="39" borderId="0" applyNumberFormat="0" applyBorder="0" applyAlignment="0" applyProtection="0"/>
    <xf numFmtId="0" fontId="2" fillId="35" borderId="36" applyNumberFormat="0" applyFont="0" applyAlignment="0" applyProtection="0"/>
    <xf numFmtId="0" fontId="73" fillId="34" borderId="35" applyNumberFormat="0" applyAlignment="0" applyProtection="0"/>
    <xf numFmtId="0" fontId="88" fillId="0" borderId="0" applyNumberFormat="0" applyFill="0" applyBorder="0" applyAlignment="0" applyProtection="0"/>
    <xf numFmtId="0" fontId="1" fillId="57" borderId="0" applyNumberFormat="0" applyBorder="0" applyAlignment="0" applyProtection="0"/>
    <xf numFmtId="0" fontId="84" fillId="39" borderId="0" applyNumberFormat="0" applyBorder="0" applyAlignment="0" applyProtection="0"/>
    <xf numFmtId="0" fontId="79" fillId="0" borderId="0" applyNumberFormat="0" applyFill="0" applyBorder="0" applyAlignment="0" applyProtection="0"/>
    <xf numFmtId="0" fontId="90" fillId="0" borderId="0"/>
    <xf numFmtId="0" fontId="87"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89" fillId="43" borderId="0" applyNumberFormat="0" applyBorder="0" applyAlignment="0" applyProtection="0"/>
    <xf numFmtId="0" fontId="89" fillId="46" borderId="0" applyNumberFormat="0" applyBorder="0" applyAlignment="0" applyProtection="0"/>
    <xf numFmtId="0" fontId="89" fillId="49" borderId="0" applyNumberFormat="0" applyBorder="0" applyAlignment="0" applyProtection="0"/>
    <xf numFmtId="0" fontId="89" fillId="52" borderId="0" applyNumberFormat="0" applyBorder="0" applyAlignment="0" applyProtection="0"/>
    <xf numFmtId="0" fontId="89" fillId="55" borderId="0" applyNumberFormat="0" applyBorder="0" applyAlignment="0" applyProtection="0"/>
    <xf numFmtId="0" fontId="89" fillId="58" borderId="0" applyNumberFormat="0" applyBorder="0" applyAlignment="0" applyProtection="0"/>
    <xf numFmtId="0" fontId="87" fillId="0" borderId="0" applyNumberFormat="0" applyFill="0" applyBorder="0" applyAlignment="0" applyProtection="0"/>
    <xf numFmtId="0" fontId="74" fillId="34" borderId="34" applyNumberFormat="0" applyAlignment="0" applyProtection="0"/>
    <xf numFmtId="0" fontId="85" fillId="0" borderId="40" applyNumberFormat="0" applyFill="0" applyAlignment="0" applyProtection="0"/>
    <xf numFmtId="0" fontId="2" fillId="35" borderId="36" applyNumberFormat="0" applyFont="0" applyAlignment="0" applyProtection="0"/>
    <xf numFmtId="0" fontId="72" fillId="33" borderId="34" applyNumberFormat="0" applyAlignment="0" applyProtection="0"/>
    <xf numFmtId="0" fontId="83" fillId="38" borderId="0" applyNumberFormat="0" applyBorder="0" applyAlignment="0" applyProtection="0"/>
    <xf numFmtId="0" fontId="84" fillId="39" borderId="0" applyNumberFormat="0" applyBorder="0" applyAlignment="0" applyProtection="0"/>
    <xf numFmtId="0" fontId="82" fillId="37" borderId="0" applyNumberFormat="0" applyBorder="0" applyAlignment="0" applyProtection="0"/>
    <xf numFmtId="0" fontId="73" fillId="34" borderId="35" applyNumberFormat="0" applyAlignment="0" applyProtection="0"/>
    <xf numFmtId="0" fontId="88" fillId="0" borderId="0" applyNumberFormat="0" applyFill="0" applyBorder="0" applyAlignment="0" applyProtection="0"/>
    <xf numFmtId="0" fontId="79" fillId="0" borderId="0" applyNumberFormat="0" applyFill="0" applyBorder="0" applyAlignment="0" applyProtection="0"/>
    <xf numFmtId="0" fontId="80" fillId="0" borderId="38" applyNumberFormat="0" applyFill="0" applyAlignment="0" applyProtection="0"/>
    <xf numFmtId="0" fontId="71" fillId="0" borderId="33" applyNumberFormat="0" applyFill="0" applyAlignment="0" applyProtection="0"/>
    <xf numFmtId="0" fontId="81" fillId="0" borderId="39" applyNumberFormat="0" applyFill="0" applyAlignment="0" applyProtection="0"/>
    <xf numFmtId="0" fontId="81" fillId="0" borderId="0" applyNumberFormat="0" applyFill="0" applyBorder="0" applyAlignment="0" applyProtection="0"/>
    <xf numFmtId="0" fontId="86" fillId="40" borderId="41" applyNumberFormat="0" applyAlignment="0" applyProtection="0"/>
    <xf numFmtId="0" fontId="87" fillId="0" borderId="0" applyNumberFormat="0" applyFill="0" applyBorder="0" applyAlignment="0" applyProtection="0"/>
    <xf numFmtId="0" fontId="79" fillId="0" borderId="0" applyNumberFormat="0" applyFill="0" applyBorder="0" applyAlignment="0" applyProtection="0"/>
    <xf numFmtId="0" fontId="1" fillId="0" borderId="0"/>
    <xf numFmtId="0" fontId="81" fillId="0" borderId="0" applyNumberFormat="0" applyFill="0" applyBorder="0" applyAlignment="0" applyProtection="0"/>
    <xf numFmtId="0" fontId="81" fillId="0" borderId="39" applyNumberFormat="0" applyFill="0" applyAlignment="0" applyProtection="0"/>
    <xf numFmtId="0" fontId="80" fillId="0" borderId="38" applyNumberFormat="0" applyFill="0" applyAlignment="0" applyProtection="0"/>
    <xf numFmtId="0" fontId="86" fillId="40" borderId="41" applyNumberFormat="0" applyAlignment="0" applyProtection="0"/>
    <xf numFmtId="0" fontId="83" fillId="38" borderId="0" applyNumberFormat="0" applyBorder="0" applyAlignment="0" applyProtection="0"/>
    <xf numFmtId="0" fontId="89" fillId="58" borderId="0" applyNumberFormat="0" applyBorder="0" applyAlignment="0" applyProtection="0"/>
    <xf numFmtId="0" fontId="89" fillId="55" borderId="0" applyNumberFormat="0" applyBorder="0" applyAlignment="0" applyProtection="0"/>
    <xf numFmtId="0" fontId="89" fillId="52" borderId="0" applyNumberFormat="0" applyBorder="0" applyAlignment="0" applyProtection="0"/>
    <xf numFmtId="0" fontId="89" fillId="49" borderId="0" applyNumberFormat="0" applyBorder="0" applyAlignment="0" applyProtection="0"/>
    <xf numFmtId="0" fontId="89" fillId="46" borderId="0" applyNumberFormat="0" applyBorder="0" applyAlignment="0" applyProtection="0"/>
    <xf numFmtId="0" fontId="89"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5" fillId="0" borderId="40" applyNumberFormat="0" applyFill="0" applyAlignment="0" applyProtection="0"/>
    <xf numFmtId="0" fontId="82"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1">
    <xf numFmtId="0" fontId="0" fillId="0" borderId="0" xfId="0"/>
    <xf numFmtId="0" fontId="4" fillId="0" borderId="0" xfId="0" applyFont="1"/>
    <xf numFmtId="0" fontId="4" fillId="0" borderId="1" xfId="0" applyFont="1" applyBorder="1"/>
    <xf numFmtId="0" fontId="4" fillId="0" borderId="0" xfId="0" applyFont="1" applyFill="1"/>
    <xf numFmtId="0" fontId="6" fillId="0" borderId="0" xfId="1" applyFont="1" applyFill="1" applyProtection="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2" fillId="0" borderId="0" xfId="0" applyFont="1" applyFill="1" applyBorder="1"/>
    <xf numFmtId="205" fontId="62"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3" fillId="0" borderId="0" xfId="1" applyFont="1" applyFill="1" applyAlignment="1" applyProtection="1">
      <alignment horizontal="center"/>
    </xf>
    <xf numFmtId="0" fontId="64" fillId="0" borderId="0" xfId="0" applyFont="1" applyAlignment="1">
      <alignment horizontal="center"/>
    </xf>
    <xf numFmtId="0" fontId="66" fillId="0" borderId="0" xfId="0" applyFont="1" applyFill="1" applyAlignment="1">
      <alignment horizontal="center"/>
    </xf>
    <xf numFmtId="0" fontId="67" fillId="0" borderId="0" xfId="0" applyFont="1" applyAlignment="1">
      <alignment horizontal="center"/>
    </xf>
    <xf numFmtId="0" fontId="66" fillId="0" borderId="29" xfId="0" applyFont="1" applyFill="1" applyBorder="1" applyAlignment="1">
      <alignment horizontal="center"/>
    </xf>
    <xf numFmtId="0" fontId="68" fillId="0" borderId="0" xfId="0" applyFont="1" applyFill="1" applyBorder="1" applyAlignment="1">
      <alignment horizontal="center"/>
    </xf>
    <xf numFmtId="0" fontId="66" fillId="0" borderId="29" xfId="0" quotePrefix="1" applyFont="1" applyFill="1" applyBorder="1" applyAlignment="1">
      <alignment horizontal="center"/>
    </xf>
    <xf numFmtId="0" fontId="67" fillId="0" borderId="0" xfId="0" applyFont="1" applyFill="1" applyAlignment="1">
      <alignment horizontal="center"/>
    </xf>
    <xf numFmtId="0" fontId="67" fillId="0" borderId="28" xfId="0" applyFont="1" applyFill="1" applyBorder="1" applyAlignment="1">
      <alignment horizontal="center"/>
    </xf>
    <xf numFmtId="205" fontId="66" fillId="0" borderId="29" xfId="300" applyNumberFormat="1" applyFont="1" applyFill="1" applyBorder="1" applyAlignment="1">
      <alignment horizontal="center"/>
    </xf>
    <xf numFmtId="0" fontId="67" fillId="0" borderId="1" xfId="0" applyFont="1" applyFill="1" applyBorder="1" applyAlignment="1">
      <alignment horizontal="center"/>
    </xf>
    <xf numFmtId="205" fontId="66"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69" fillId="0" borderId="0" xfId="0" applyFont="1" applyFill="1" applyBorder="1"/>
    <xf numFmtId="0" fontId="69" fillId="0" borderId="0" xfId="0" applyFont="1" applyBorder="1"/>
    <xf numFmtId="204" fontId="60" fillId="0" borderId="0" xfId="0" applyNumberFormat="1" applyFont="1" applyFill="1" applyBorder="1"/>
    <xf numFmtId="14" fontId="58" fillId="30" borderId="32" xfId="0" applyNumberFormat="1" applyFont="1" applyFill="1" applyBorder="1"/>
    <xf numFmtId="14" fontId="58" fillId="30" borderId="32" xfId="0" applyNumberFormat="1" applyFont="1" applyFill="1" applyBorder="1" applyAlignment="1">
      <alignment horizontal="right"/>
    </xf>
    <xf numFmtId="14" fontId="58" fillId="31" borderId="32" xfId="0" applyNumberFormat="1" applyFont="1" applyFill="1" applyBorder="1" applyAlignment="1">
      <alignment horizontal="right"/>
    </xf>
    <xf numFmtId="0" fontId="62" fillId="0" borderId="1" xfId="0" applyFont="1" applyFill="1" applyBorder="1"/>
    <xf numFmtId="14" fontId="65" fillId="30" borderId="32" xfId="0" applyNumberFormat="1" applyFont="1" applyFill="1" applyBorder="1" applyAlignment="1">
      <alignment horizontal="center"/>
    </xf>
    <xf numFmtId="0" fontId="70" fillId="0" borderId="0" xfId="0" applyFont="1"/>
    <xf numFmtId="208" fontId="70" fillId="0" borderId="0" xfId="0" applyNumberFormat="1" applyFont="1"/>
    <xf numFmtId="207" fontId="69" fillId="0" borderId="0" xfId="0" applyNumberFormat="1" applyFont="1" applyBorder="1"/>
    <xf numFmtId="0" fontId="69" fillId="0" borderId="0" xfId="0" applyFont="1" applyFill="1" applyBorder="1" applyAlignment="1"/>
    <xf numFmtId="0" fontId="69" fillId="0" borderId="0" xfId="0" applyFont="1" applyBorder="1" applyAlignment="1"/>
    <xf numFmtId="0" fontId="76" fillId="0" borderId="0" xfId="0" applyFont="1"/>
    <xf numFmtId="0" fontId="77" fillId="0" borderId="0" xfId="0" applyFont="1"/>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0" fontId="78" fillId="0" borderId="0" xfId="0" applyFont="1" applyFill="1" applyBorder="1" applyAlignment="1"/>
    <xf numFmtId="0" fontId="59" fillId="0" borderId="27" xfId="0" applyFont="1" applyFill="1" applyBorder="1" applyAlignment="1">
      <alignment vertical="center"/>
    </xf>
    <xf numFmtId="0" fontId="57" fillId="0" borderId="42"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2"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2"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2" xfId="0" applyNumberFormat="1" applyFont="1" applyFill="1" applyBorder="1" applyAlignment="1">
      <alignment vertical="center"/>
    </xf>
    <xf numFmtId="3" fontId="3" fillId="32" borderId="30" xfId="0" applyNumberFormat="1" applyFont="1" applyFill="1" applyBorder="1" applyAlignment="1">
      <alignment vertical="center"/>
    </xf>
    <xf numFmtId="0" fontId="62" fillId="0" borderId="0" xfId="0" applyFont="1"/>
    <xf numFmtId="205" fontId="62" fillId="0" borderId="0" xfId="300" applyNumberFormat="1" applyFont="1"/>
    <xf numFmtId="14" fontId="58" fillId="30" borderId="32"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07" fontId="4" fillId="0" borderId="0" xfId="0" applyNumberFormat="1" applyFont="1"/>
    <xf numFmtId="0" fontId="94" fillId="0" borderId="0" xfId="0" applyFont="1" applyAlignment="1">
      <alignment vertical="top" wrapText="1"/>
    </xf>
    <xf numFmtId="204" fontId="4" fillId="59" borderId="28" xfId="0" applyNumberFormat="1" applyFont="1" applyFill="1" applyBorder="1"/>
    <xf numFmtId="14" fontId="4" fillId="0" borderId="0" xfId="0" applyNumberFormat="1" applyFont="1" applyBorder="1"/>
    <xf numFmtId="210" fontId="4" fillId="0" borderId="0" xfId="0" applyNumberFormat="1" applyFont="1"/>
    <xf numFmtId="0" fontId="4" fillId="32" borderId="47" xfId="0" applyFont="1" applyFill="1" applyBorder="1" applyAlignment="1">
      <alignment horizontal="center" vertical="center"/>
    </xf>
    <xf numFmtId="0" fontId="4" fillId="32" borderId="4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204" fontId="59" fillId="59" borderId="0" xfId="0" applyNumberFormat="1" applyFont="1" applyFill="1"/>
    <xf numFmtId="0" fontId="4" fillId="0" borderId="25" xfId="0" applyFont="1" applyFill="1" applyBorder="1" applyAlignment="1">
      <alignment horizontal="center"/>
    </xf>
    <xf numFmtId="0" fontId="4" fillId="0" borderId="43" xfId="0" applyFont="1" applyFill="1" applyBorder="1" applyAlignment="1">
      <alignment horizontal="center"/>
    </xf>
    <xf numFmtId="0" fontId="4" fillId="32" borderId="44" xfId="0" applyFont="1" applyFill="1" applyBorder="1" applyAlignment="1">
      <alignment horizontal="center"/>
    </xf>
    <xf numFmtId="0" fontId="4" fillId="32" borderId="45" xfId="0" applyFont="1" applyFill="1" applyBorder="1" applyAlignment="1">
      <alignment horizontal="center"/>
    </xf>
    <xf numFmtId="0" fontId="4" fillId="32" borderId="46" xfId="0" applyFont="1" applyFill="1" applyBorder="1" applyAlignment="1">
      <alignment horizontal="center"/>
    </xf>
    <xf numFmtId="0" fontId="4" fillId="0" borderId="25" xfId="0" applyFont="1" applyFill="1" applyBorder="1" applyAlignment="1">
      <alignment horizontal="center" vertical="center"/>
    </xf>
    <xf numFmtId="0" fontId="4" fillId="0" borderId="43" xfId="0" applyFont="1" applyFill="1" applyBorder="1" applyAlignment="1">
      <alignment horizontal="center" vertical="center"/>
    </xf>
    <xf numFmtId="0" fontId="4" fillId="32" borderId="44" xfId="0" applyFont="1" applyFill="1" applyBorder="1" applyAlignment="1">
      <alignment horizontal="center" vertical="center"/>
    </xf>
    <xf numFmtId="0" fontId="4" fillId="32" borderId="45" xfId="0" applyFont="1" applyFill="1" applyBorder="1" applyAlignment="1">
      <alignment horizontal="center" vertical="center"/>
    </xf>
    <xf numFmtId="0" fontId="4" fillId="32" borderId="46" xfId="0" applyFont="1" applyFill="1" applyBorder="1" applyAlignment="1">
      <alignment horizontal="center" vertical="center"/>
    </xf>
    <xf numFmtId="0" fontId="91"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109">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D1F0F1"/>
      <color rgb="FF03365F"/>
      <color rgb="FF3E5077"/>
      <color rgb="FFFFFFCC"/>
      <color rgb="FF18B3B9"/>
      <color rgb="FF989BB3"/>
      <color rgb="FF46C2C7"/>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31</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34</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37</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40</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44</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47</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tabSelected="1" zoomScale="115" zoomScaleNormal="115" workbookViewId="0">
      <pane xSplit="2" topLeftCell="C1" activePane="topRight" state="frozen"/>
      <selection activeCell="B16" sqref="B16"/>
      <selection pane="topRight" activeCell="B1" sqref="B1"/>
    </sheetView>
  </sheetViews>
  <sheetFormatPr baseColWidth="10" defaultColWidth="11.42578125" defaultRowHeight="12.75"/>
  <cols>
    <col min="1" max="1" width="2.140625" style="1" customWidth="1"/>
    <col min="2" max="2" width="48.85546875" style="1" customWidth="1"/>
    <col min="3" max="10" width="11.5703125" style="1" customWidth="1"/>
    <col min="11" max="11" width="11.42578125" style="1"/>
    <col min="12" max="12" width="15.140625" style="1" bestFit="1" customWidth="1"/>
    <col min="13" max="16384" width="11.42578125" style="1"/>
  </cols>
  <sheetData>
    <row r="1" spans="2:12" s="3" customFormat="1" ht="18.75" thickBot="1">
      <c r="B1" s="4" t="s">
        <v>0</v>
      </c>
    </row>
    <row r="2" spans="2:12" s="3" customFormat="1" ht="13.5" thickBot="1">
      <c r="C2" s="140" t="s">
        <v>152</v>
      </c>
      <c r="D2" s="141"/>
      <c r="E2" s="141"/>
      <c r="F2" s="141"/>
      <c r="G2" s="142" t="s">
        <v>153</v>
      </c>
      <c r="H2" s="143"/>
      <c r="I2" s="143"/>
      <c r="J2" s="144"/>
    </row>
    <row r="3" spans="2:12">
      <c r="B3" s="80" t="s">
        <v>1</v>
      </c>
      <c r="C3" s="81">
        <v>44651</v>
      </c>
      <c r="D3" s="81">
        <v>44742</v>
      </c>
      <c r="E3" s="81">
        <v>44834</v>
      </c>
      <c r="F3" s="81">
        <v>44926</v>
      </c>
      <c r="G3" s="81">
        <v>44651</v>
      </c>
      <c r="H3" s="81">
        <v>44742</v>
      </c>
      <c r="I3" s="81">
        <v>44834</v>
      </c>
      <c r="J3" s="60">
        <v>44926</v>
      </c>
    </row>
    <row r="4" spans="2:12">
      <c r="B4" s="9" t="s">
        <v>2</v>
      </c>
      <c r="C4" s="10">
        <v>236048.49449675099</v>
      </c>
      <c r="D4" s="10">
        <v>235449.57514894562</v>
      </c>
      <c r="E4" s="10">
        <v>238886.31528961461</v>
      </c>
      <c r="F4" s="102">
        <v>238835.2703739857</v>
      </c>
      <c r="G4" s="10">
        <v>236087.35544489216</v>
      </c>
      <c r="H4" s="10">
        <v>235449.57514894533</v>
      </c>
      <c r="I4" s="10">
        <v>238886.31528961443</v>
      </c>
      <c r="J4" s="28">
        <v>238835.27231154431</v>
      </c>
    </row>
    <row r="5" spans="2:12">
      <c r="B5" s="2" t="s">
        <v>3</v>
      </c>
      <c r="C5" s="10">
        <v>155779.50470787901</v>
      </c>
      <c r="D5" s="10">
        <v>155807.82125335699</v>
      </c>
      <c r="E5" s="10">
        <v>157301.27090822</v>
      </c>
      <c r="F5" s="103">
        <v>155959.66011452599</v>
      </c>
      <c r="G5" s="10">
        <v>155779.50470787901</v>
      </c>
      <c r="H5" s="10">
        <v>155807.82125335699</v>
      </c>
      <c r="I5" s="10">
        <v>157301.27090822</v>
      </c>
      <c r="J5" s="28">
        <v>155959.66011452602</v>
      </c>
    </row>
    <row r="6" spans="2:12">
      <c r="B6" s="2" t="s">
        <v>4</v>
      </c>
      <c r="C6" s="10">
        <v>80268.989788872001</v>
      </c>
      <c r="D6" s="10">
        <v>79641.753895588612</v>
      </c>
      <c r="E6" s="10">
        <v>81585.044381394589</v>
      </c>
      <c r="F6" s="103">
        <v>82875.610259459703</v>
      </c>
      <c r="G6" s="10">
        <v>80307.850737013141</v>
      </c>
      <c r="H6" s="10">
        <v>79641.753895588321</v>
      </c>
      <c r="I6" s="10">
        <v>81585.044381394444</v>
      </c>
      <c r="J6" s="28">
        <v>82875.612197018287</v>
      </c>
    </row>
    <row r="7" spans="2:12" ht="13.5" thickBot="1">
      <c r="B7" s="15" t="s">
        <v>5</v>
      </c>
      <c r="C7" s="16">
        <v>3175566.5985255474</v>
      </c>
      <c r="D7" s="16">
        <v>2978775.704399487</v>
      </c>
      <c r="E7" s="16">
        <v>2898038.6929239631</v>
      </c>
      <c r="F7" s="96">
        <v>3021804.977334768</v>
      </c>
      <c r="G7" s="16">
        <f>SUM(G8:G13)</f>
        <v>3169860.2596858595</v>
      </c>
      <c r="H7" s="16">
        <f>SUM(H8:H13)</f>
        <v>2972915.876767619</v>
      </c>
      <c r="I7" s="16">
        <f>SUM(I8:I13)</f>
        <v>2890970.8996624816</v>
      </c>
      <c r="J7" s="29">
        <f>SUM(J8:J13)</f>
        <v>3015136.2243347694</v>
      </c>
    </row>
    <row r="8" spans="2:12">
      <c r="B8" s="2" t="s">
        <v>6</v>
      </c>
      <c r="C8" s="10">
        <v>288</v>
      </c>
      <c r="D8" s="10">
        <v>1108.2380000000001</v>
      </c>
      <c r="E8" s="10">
        <v>1350.4269999999999</v>
      </c>
      <c r="F8" s="102">
        <v>288</v>
      </c>
      <c r="G8" s="10">
        <v>288.00000000000006</v>
      </c>
      <c r="H8" s="10">
        <v>1108.2380000000001</v>
      </c>
      <c r="I8" s="10">
        <v>1350.4270000000001</v>
      </c>
      <c r="J8" s="28">
        <v>288.00000000000006</v>
      </c>
    </row>
    <row r="9" spans="2:12">
      <c r="B9" s="2" t="s">
        <v>7</v>
      </c>
      <c r="C9" s="10">
        <v>1854.933</v>
      </c>
      <c r="D9" s="10">
        <v>1801.3610000000001</v>
      </c>
      <c r="E9" s="10">
        <v>1817.432</v>
      </c>
      <c r="F9" s="102">
        <v>1842.3409999999999</v>
      </c>
      <c r="G9" s="10">
        <f>+C9</f>
        <v>1854.933</v>
      </c>
      <c r="H9" s="10">
        <f t="shared" ref="H9:J11" si="0">+D9</f>
        <v>1801.3610000000001</v>
      </c>
      <c r="I9" s="10">
        <f t="shared" si="0"/>
        <v>1817.432</v>
      </c>
      <c r="J9" s="28">
        <f t="shared" si="0"/>
        <v>1842.3409999999999</v>
      </c>
      <c r="L9" s="5"/>
    </row>
    <row r="10" spans="2:12">
      <c r="B10" s="2" t="s">
        <v>8</v>
      </c>
      <c r="C10" s="10">
        <v>3078832.7350783199</v>
      </c>
      <c r="D10" s="10">
        <v>2886738.3697696198</v>
      </c>
      <c r="E10" s="10">
        <v>2789628.7810545303</v>
      </c>
      <c r="F10" s="102">
        <v>2902404.5904313503</v>
      </c>
      <c r="G10" s="10">
        <f>+C10</f>
        <v>3078832.7350783199</v>
      </c>
      <c r="H10" s="10">
        <f t="shared" si="0"/>
        <v>2886738.3697696198</v>
      </c>
      <c r="I10" s="10">
        <f t="shared" si="0"/>
        <v>2789628.7810545303</v>
      </c>
      <c r="J10" s="28">
        <f t="shared" si="0"/>
        <v>2902404.5904313503</v>
      </c>
    </row>
    <row r="11" spans="2:12">
      <c r="B11" s="2" t="s">
        <v>9</v>
      </c>
      <c r="C11" s="10">
        <v>10.5610749931325</v>
      </c>
      <c r="D11" s="10">
        <v>29.364900797709097</v>
      </c>
      <c r="E11" s="10">
        <v>33.6463207145895</v>
      </c>
      <c r="F11" s="102">
        <v>26.131100473203499</v>
      </c>
      <c r="G11" s="10">
        <f>+C11</f>
        <v>10.5610749931325</v>
      </c>
      <c r="H11" s="10">
        <f t="shared" si="0"/>
        <v>29.364900797709097</v>
      </c>
      <c r="I11" s="10">
        <f t="shared" si="0"/>
        <v>33.6463207145895</v>
      </c>
      <c r="J11" s="28">
        <f t="shared" si="0"/>
        <v>26.131100473203499</v>
      </c>
      <c r="L11" s="133"/>
    </row>
    <row r="12" spans="2:12">
      <c r="B12" s="2" t="s">
        <v>10</v>
      </c>
      <c r="C12" s="10">
        <v>11899.924999999999</v>
      </c>
      <c r="D12" s="10">
        <v>17520.024860822101</v>
      </c>
      <c r="E12" s="10">
        <v>11563.1354915744</v>
      </c>
      <c r="F12" s="102">
        <v>10329.530095710101</v>
      </c>
      <c r="G12" s="10">
        <v>11899.924999999999</v>
      </c>
      <c r="H12" s="10">
        <v>17520.024860822108</v>
      </c>
      <c r="I12" s="10">
        <v>11563.135491574365</v>
      </c>
      <c r="J12" s="28">
        <v>10329.53009571013</v>
      </c>
    </row>
    <row r="13" spans="2:12">
      <c r="B13" s="2" t="s">
        <v>11</v>
      </c>
      <c r="C13" s="10">
        <v>82680.444372234197</v>
      </c>
      <c r="D13" s="10">
        <v>71578.345868247707</v>
      </c>
      <c r="E13" s="10">
        <v>93645.271057143997</v>
      </c>
      <c r="F13" s="102">
        <v>106914.38470723499</v>
      </c>
      <c r="G13" s="10">
        <v>76974.105532546528</v>
      </c>
      <c r="H13" s="10">
        <v>65718.518236379605</v>
      </c>
      <c r="I13" s="10">
        <v>86577.477795662358</v>
      </c>
      <c r="J13" s="28">
        <v>100245.63170723617</v>
      </c>
    </row>
    <row r="14" spans="2:12" ht="13.5" thickBot="1">
      <c r="B14" s="15" t="s">
        <v>12</v>
      </c>
      <c r="C14" s="16">
        <v>2969056.4899067897</v>
      </c>
      <c r="D14" s="16">
        <v>3113356.3083020602</v>
      </c>
      <c r="E14" s="16">
        <v>2940391.9214423196</v>
      </c>
      <c r="F14" s="96">
        <v>2906639.4700143598</v>
      </c>
      <c r="G14" s="16">
        <v>2969056.4894501995</v>
      </c>
      <c r="H14" s="16">
        <v>3113356.30784547</v>
      </c>
      <c r="I14" s="16">
        <v>2940391.9209857294</v>
      </c>
      <c r="J14" s="29">
        <v>2906639.4695577696</v>
      </c>
    </row>
    <row r="15" spans="2:12" ht="13.5" thickBot="1">
      <c r="B15" s="15" t="s">
        <v>13</v>
      </c>
      <c r="C15" s="16">
        <v>0</v>
      </c>
      <c r="D15" s="16">
        <v>0</v>
      </c>
      <c r="E15" s="16">
        <v>0</v>
      </c>
      <c r="F15" s="96">
        <v>0</v>
      </c>
      <c r="G15" s="16">
        <v>0</v>
      </c>
      <c r="H15" s="16">
        <v>0</v>
      </c>
      <c r="I15" s="16">
        <v>0</v>
      </c>
      <c r="J15" s="29">
        <v>0</v>
      </c>
    </row>
    <row r="16" spans="2:12" ht="13.5" thickBot="1">
      <c r="B16" s="15" t="s">
        <v>14</v>
      </c>
      <c r="C16" s="16">
        <v>509879.175532692</v>
      </c>
      <c r="D16" s="16">
        <v>517545.010322869</v>
      </c>
      <c r="E16" s="16">
        <v>528818.28405890998</v>
      </c>
      <c r="F16" s="96">
        <v>508880.531754178</v>
      </c>
      <c r="G16" s="16">
        <v>269474.9237163089</v>
      </c>
      <c r="H16" s="16">
        <v>274263.005297094</v>
      </c>
      <c r="I16" s="16">
        <v>335933.46933410841</v>
      </c>
      <c r="J16" s="29">
        <v>356217.05650821252</v>
      </c>
    </row>
    <row r="17" spans="2:10" ht="13.5" thickBot="1">
      <c r="B17" s="15" t="s">
        <v>15</v>
      </c>
      <c r="C17" s="16">
        <v>1161505.7818578607</v>
      </c>
      <c r="D17" s="16">
        <v>1176597.5055856297</v>
      </c>
      <c r="E17" s="16">
        <v>1267011.1805923635</v>
      </c>
      <c r="F17" s="96">
        <v>1220666.1403033398</v>
      </c>
      <c r="G17" s="16">
        <f t="shared" ref="G17" si="1">SUM(G18:G24)</f>
        <v>532643.37534768553</v>
      </c>
      <c r="H17" s="16">
        <f t="shared" ref="H17:J17" si="2">SUM(H18:H24)</f>
        <v>520148.39628616057</v>
      </c>
      <c r="I17" s="16">
        <f t="shared" si="2"/>
        <v>514837.4567003845</v>
      </c>
      <c r="J17" s="29">
        <f t="shared" si="2"/>
        <v>515650.0709805612</v>
      </c>
    </row>
    <row r="18" spans="2:10">
      <c r="B18" s="2" t="s">
        <v>16</v>
      </c>
      <c r="C18" s="10">
        <v>103872.41331574599</v>
      </c>
      <c r="D18" s="10">
        <v>100134.51732740601</v>
      </c>
      <c r="E18" s="10">
        <v>99894.346246859102</v>
      </c>
      <c r="F18" s="102">
        <v>94612.873938640594</v>
      </c>
      <c r="G18" s="10">
        <v>103872.41331574525</v>
      </c>
      <c r="H18" s="10">
        <v>100134.51400987995</v>
      </c>
      <c r="I18" s="10">
        <v>99894.346246858971</v>
      </c>
      <c r="J18" s="28">
        <v>94612.872363855262</v>
      </c>
    </row>
    <row r="19" spans="2:10">
      <c r="B19" s="2" t="s">
        <v>17</v>
      </c>
      <c r="C19" s="10">
        <v>46180.023310530094</v>
      </c>
      <c r="D19" s="10">
        <v>50796.946240905498</v>
      </c>
      <c r="E19" s="10">
        <v>50169.142568733601</v>
      </c>
      <c r="F19" s="102">
        <v>46427.394673143703</v>
      </c>
      <c r="G19" s="10">
        <v>-1.6E-34</v>
      </c>
      <c r="H19" s="10">
        <v>3.7999999999999997E-34</v>
      </c>
      <c r="I19" s="10">
        <v>-1.03E-33</v>
      </c>
      <c r="J19" s="28">
        <v>-9.9999999999999993E-35</v>
      </c>
    </row>
    <row r="20" spans="2:10">
      <c r="B20" s="2" t="s">
        <v>18</v>
      </c>
      <c r="C20" s="10">
        <v>46023.329157697495</v>
      </c>
      <c r="D20" s="10">
        <v>71001.152839959104</v>
      </c>
      <c r="E20" s="10">
        <v>87869.939115646703</v>
      </c>
      <c r="F20" s="102">
        <v>88754.925336493601</v>
      </c>
      <c r="G20" s="10">
        <v>46989.588436936043</v>
      </c>
      <c r="H20" s="10">
        <v>72104.581956201902</v>
      </c>
      <c r="I20" s="10">
        <v>89220.196006246406</v>
      </c>
      <c r="J20" s="28">
        <v>90693.355931841579</v>
      </c>
    </row>
    <row r="21" spans="2:10">
      <c r="B21" s="2" t="s">
        <v>19</v>
      </c>
      <c r="C21" s="10">
        <v>588142.23178671382</v>
      </c>
      <c r="D21" s="10">
        <v>611757.32775741746</v>
      </c>
      <c r="E21" s="10">
        <v>709198.6635376981</v>
      </c>
      <c r="F21" s="102">
        <v>664460.41559721692</v>
      </c>
      <c r="G21" s="10">
        <v>-3.8999999999999991E-34</v>
      </c>
      <c r="H21" s="10">
        <v>-3.219996E-33</v>
      </c>
      <c r="I21" s="10">
        <v>3.1450000000000002E-34</v>
      </c>
      <c r="J21" s="28">
        <v>-2.1119709999999997E-33</v>
      </c>
    </row>
    <row r="22" spans="2:10">
      <c r="B22" s="2" t="s">
        <v>20</v>
      </c>
      <c r="C22" s="10">
        <v>63966.894920221799</v>
      </c>
      <c r="D22" s="10">
        <v>51057.692708570299</v>
      </c>
      <c r="E22" s="10">
        <v>48407.588192891002</v>
      </c>
      <c r="F22" s="102">
        <v>50061.835181747199</v>
      </c>
      <c r="G22" s="10">
        <v>63966.894748346007</v>
      </c>
      <c r="H22" s="10">
        <v>51059.200581963261</v>
      </c>
      <c r="I22" s="10">
        <v>48407.618066283903</v>
      </c>
      <c r="J22" s="28">
        <v>50061.835055140094</v>
      </c>
    </row>
    <row r="23" spans="2:10">
      <c r="B23" s="2" t="s">
        <v>21</v>
      </c>
      <c r="C23" s="10">
        <v>83877.663966026608</v>
      </c>
      <c r="D23" s="10">
        <v>75916.497746299501</v>
      </c>
      <c r="E23" s="10">
        <v>84490.540682613107</v>
      </c>
      <c r="F23" s="102">
        <v>66612.349894309795</v>
      </c>
      <c r="G23" s="10">
        <v>83877.663966026608</v>
      </c>
      <c r="H23" s="10">
        <v>75916.497746299458</v>
      </c>
      <c r="I23" s="10">
        <v>84490.54068261318</v>
      </c>
      <c r="J23" s="28">
        <v>66612.423894309803</v>
      </c>
    </row>
    <row r="24" spans="2:10">
      <c r="B24" s="2" t="s">
        <v>22</v>
      </c>
      <c r="C24" s="10">
        <v>229443.225400925</v>
      </c>
      <c r="D24" s="10">
        <v>215933.37096507201</v>
      </c>
      <c r="E24" s="10">
        <v>186980.96024792199</v>
      </c>
      <c r="F24" s="102">
        <v>209736.34568178799</v>
      </c>
      <c r="G24" s="10">
        <v>233936.8148806316</v>
      </c>
      <c r="H24" s="10">
        <v>220933.60199181599</v>
      </c>
      <c r="I24" s="10">
        <v>192824.75569838201</v>
      </c>
      <c r="J24" s="28">
        <v>213669.58373541449</v>
      </c>
    </row>
    <row r="25" spans="2:10" ht="13.5" thickBot="1">
      <c r="B25" s="15" t="s">
        <v>23</v>
      </c>
      <c r="C25" s="40">
        <v>389247.62244607904</v>
      </c>
      <c r="D25" s="40">
        <v>467410.50040806102</v>
      </c>
      <c r="E25" s="40">
        <v>717892.27601954201</v>
      </c>
      <c r="F25" s="96">
        <v>553786.45033409505</v>
      </c>
      <c r="G25" s="40">
        <v>389247.74485087913</v>
      </c>
      <c r="H25" s="40">
        <v>467410.49968437786</v>
      </c>
      <c r="I25" s="40">
        <v>717892.27601954236</v>
      </c>
      <c r="J25" s="128">
        <v>553786.44631734001</v>
      </c>
    </row>
    <row r="26" spans="2:10" ht="13.5" thickBot="1">
      <c r="B26" s="15" t="s">
        <v>24</v>
      </c>
      <c r="C26" s="16">
        <v>8441304.162765719</v>
      </c>
      <c r="D26" s="16">
        <v>8489134.6041670516</v>
      </c>
      <c r="E26" s="16">
        <v>8591038.6703267135</v>
      </c>
      <c r="F26" s="96">
        <v>8450612.8401147258</v>
      </c>
      <c r="G26" s="16">
        <f>G4+G7+G14+G15+G16+G17+G25</f>
        <v>7566370.148495825</v>
      </c>
      <c r="H26" s="16">
        <f>H4+H7+H14+H15+H16+H17+H25</f>
        <v>7583543.6610296657</v>
      </c>
      <c r="I26" s="16">
        <f>I4+I7+I14+I15+I16+I17+I25</f>
        <v>7638912.3379918607</v>
      </c>
      <c r="J26" s="29">
        <f>J4+J7+J14+J15+J16+J17+J25</f>
        <v>7586264.5400101971</v>
      </c>
    </row>
    <row r="27" spans="2:10" ht="13.5" thickBot="1">
      <c r="J27" s="129"/>
    </row>
    <row r="28" spans="2:10" ht="13.5" thickBot="1">
      <c r="C28" s="140" t="s">
        <v>152</v>
      </c>
      <c r="D28" s="141"/>
      <c r="E28" s="141"/>
      <c r="F28" s="141"/>
      <c r="G28" s="142" t="s">
        <v>153</v>
      </c>
      <c r="H28" s="143"/>
      <c r="I28" s="143"/>
      <c r="J28" s="144"/>
    </row>
    <row r="29" spans="2:10">
      <c r="B29" s="80" t="s">
        <v>25</v>
      </c>
      <c r="C29" s="81">
        <v>44651</v>
      </c>
      <c r="D29" s="81">
        <v>44742</v>
      </c>
      <c r="E29" s="81">
        <v>44834</v>
      </c>
      <c r="F29" s="81">
        <v>44926</v>
      </c>
      <c r="G29" s="81">
        <f>+G3</f>
        <v>44651</v>
      </c>
      <c r="H29" s="81">
        <f>+H3</f>
        <v>44742</v>
      </c>
      <c r="I29" s="81">
        <f>+I3</f>
        <v>44834</v>
      </c>
      <c r="J29" s="60">
        <f>+J3</f>
        <v>44926</v>
      </c>
    </row>
    <row r="30" spans="2:10">
      <c r="B30" s="9" t="s">
        <v>26</v>
      </c>
      <c r="C30" s="10">
        <v>2135480.8496745699</v>
      </c>
      <c r="D30" s="10">
        <v>1926502.35288125</v>
      </c>
      <c r="E30" s="10">
        <v>1955239.39024188</v>
      </c>
      <c r="F30" s="102">
        <v>1960465.90505342</v>
      </c>
      <c r="G30" s="10">
        <f>SUM(G31:G35)</f>
        <v>2216698.4111044519</v>
      </c>
      <c r="H30" s="10">
        <f t="shared" ref="H30:J30" si="3">SUM(H31:H35)</f>
        <v>2019715.0017754014</v>
      </c>
      <c r="I30" s="10">
        <f t="shared" si="3"/>
        <v>2017642.6837097157</v>
      </c>
      <c r="J30" s="28">
        <f t="shared" si="3"/>
        <v>2018601.9591138114</v>
      </c>
    </row>
    <row r="31" spans="2:10">
      <c r="B31" s="9" t="s">
        <v>27</v>
      </c>
      <c r="C31" s="10">
        <v>300359.58399999997</v>
      </c>
      <c r="D31" s="10">
        <v>300359.58399999997</v>
      </c>
      <c r="E31" s="10">
        <v>300359.58399999997</v>
      </c>
      <c r="F31" s="102">
        <v>300359.58399999997</v>
      </c>
      <c r="G31" s="10">
        <v>300359.58399999997</v>
      </c>
      <c r="H31" s="10">
        <v>300359.58399999997</v>
      </c>
      <c r="I31" s="10">
        <v>300359.58399999997</v>
      </c>
      <c r="J31" s="28">
        <v>300359.58399999997</v>
      </c>
    </row>
    <row r="32" spans="2:10">
      <c r="B32" s="9" t="s">
        <v>28</v>
      </c>
      <c r="C32" s="10">
        <v>810419.79200000002</v>
      </c>
      <c r="D32" s="10">
        <v>723501.44799999997</v>
      </c>
      <c r="E32" s="10">
        <v>723501.44799999997</v>
      </c>
      <c r="F32" s="102">
        <v>723501.44799999997</v>
      </c>
      <c r="G32" s="10">
        <v>810419.79200000002</v>
      </c>
      <c r="H32" s="10">
        <v>723501.44799999997</v>
      </c>
      <c r="I32" s="10">
        <v>723501.44799999997</v>
      </c>
      <c r="J32" s="28">
        <v>723501.44799999997</v>
      </c>
    </row>
    <row r="33" spans="2:10">
      <c r="B33" s="9" t="s">
        <v>29</v>
      </c>
      <c r="C33" s="10">
        <v>868503.69269529602</v>
      </c>
      <c r="D33" s="10">
        <v>730633.12725210725</v>
      </c>
      <c r="E33" s="10">
        <v>740287.2272876983</v>
      </c>
      <c r="F33" s="102">
        <v>742269.60981479031</v>
      </c>
      <c r="G33" s="10">
        <v>961937.97264113638</v>
      </c>
      <c r="H33" s="10">
        <v>824013.99090079824</v>
      </c>
      <c r="I33" s="10">
        <v>833284.03726738645</v>
      </c>
      <c r="J33" s="28">
        <v>835265.14922931825</v>
      </c>
    </row>
    <row r="34" spans="2:10">
      <c r="B34" s="9" t="s">
        <v>30</v>
      </c>
      <c r="C34" s="10">
        <v>89956.019331314921</v>
      </c>
      <c r="D34" s="10">
        <v>27600.481027871945</v>
      </c>
      <c r="E34" s="10">
        <v>-37343.396899120664</v>
      </c>
      <c r="F34" s="102">
        <v>-88773.075700151763</v>
      </c>
      <c r="G34" s="10">
        <v>91690.283936183652</v>
      </c>
      <c r="H34" s="10">
        <v>37012.823796031123</v>
      </c>
      <c r="I34" s="10">
        <v>-25331.122881270574</v>
      </c>
      <c r="J34" s="28">
        <v>-80968.255535896475</v>
      </c>
    </row>
    <row r="35" spans="2:10">
      <c r="B35" s="9" t="s">
        <v>31</v>
      </c>
      <c r="C35" s="10">
        <v>66242.761647961306</v>
      </c>
      <c r="D35" s="10">
        <v>144407.71260126901</v>
      </c>
      <c r="E35" s="10">
        <v>228434.52785329698</v>
      </c>
      <c r="F35" s="102">
        <v>283108.338938781</v>
      </c>
      <c r="G35" s="10">
        <f>+'P&amp;L - Analytic view'!G32</f>
        <v>52290.778527132403</v>
      </c>
      <c r="H35" s="10">
        <f>+'P&amp;L - Analytic view'!H32+G35</f>
        <v>134827.15507857228</v>
      </c>
      <c r="I35" s="10">
        <f>+'P&amp;L - Analytic view'!I32+H35</f>
        <v>185828.73732359993</v>
      </c>
      <c r="J35" s="28">
        <f>+'P&amp;L - Analytic view'!J32+I35</f>
        <v>240444.03342038972</v>
      </c>
    </row>
    <row r="36" spans="2:10" ht="13.5" thickBot="1">
      <c r="B36" s="15" t="s">
        <v>32</v>
      </c>
      <c r="C36" s="16">
        <v>324.40908706978098</v>
      </c>
      <c r="D36" s="16">
        <v>317.55188562251203</v>
      </c>
      <c r="E36" s="16">
        <v>1903.2886863491901</v>
      </c>
      <c r="F36" s="96">
        <v>1746.4984252924201</v>
      </c>
      <c r="G36" s="16">
        <v>372.94468201465571</v>
      </c>
      <c r="H36" s="16">
        <v>372.64677082303689</v>
      </c>
      <c r="I36" s="16">
        <v>2238.4453247739561</v>
      </c>
      <c r="J36" s="29">
        <v>2265.5260524368705</v>
      </c>
    </row>
    <row r="37" spans="2:10" ht="13.5" thickBot="1">
      <c r="B37" s="15" t="s">
        <v>33</v>
      </c>
      <c r="C37" s="16">
        <v>2135805.2587616397</v>
      </c>
      <c r="D37" s="16">
        <v>1926819.9047668725</v>
      </c>
      <c r="E37" s="16">
        <v>1957142.6789282293</v>
      </c>
      <c r="F37" s="96">
        <v>1962212.4034787123</v>
      </c>
      <c r="G37" s="16">
        <f>+G36+G30</f>
        <v>2217071.3557864665</v>
      </c>
      <c r="H37" s="16">
        <f t="shared" ref="H37:J37" si="4">+H36+H30</f>
        <v>2020087.6485462245</v>
      </c>
      <c r="I37" s="16">
        <f t="shared" si="4"/>
        <v>2019881.1290344896</v>
      </c>
      <c r="J37" s="29">
        <f t="shared" si="4"/>
        <v>2020867.4851662482</v>
      </c>
    </row>
    <row r="38" spans="2:10" ht="13.5" thickBot="1">
      <c r="B38" s="15" t="s">
        <v>34</v>
      </c>
      <c r="C38" s="16">
        <v>81974.459333444189</v>
      </c>
      <c r="D38" s="16">
        <v>73209.545366292296</v>
      </c>
      <c r="E38" s="16">
        <v>73138.566801782988</v>
      </c>
      <c r="F38" s="96">
        <v>68662.297796701692</v>
      </c>
      <c r="G38" s="16">
        <v>81974.459333444276</v>
      </c>
      <c r="H38" s="16">
        <v>73209.545366292383</v>
      </c>
      <c r="I38" s="16">
        <v>73138.566801783032</v>
      </c>
      <c r="J38" s="29">
        <v>68662.29779670178</v>
      </c>
    </row>
    <row r="39" spans="2:10" ht="13.5" thickBot="1">
      <c r="B39" s="15" t="s">
        <v>35</v>
      </c>
      <c r="C39" s="16">
        <v>378943.47410467279</v>
      </c>
      <c r="D39" s="16">
        <v>383010.37199999997</v>
      </c>
      <c r="E39" s="16">
        <v>527226.07003246329</v>
      </c>
      <c r="F39" s="96">
        <v>534280.39931303833</v>
      </c>
      <c r="G39" s="16">
        <v>378943.47510467278</v>
      </c>
      <c r="H39" s="16">
        <v>383011.36764478596</v>
      </c>
      <c r="I39" s="16">
        <v>527226.07003246329</v>
      </c>
      <c r="J39" s="29">
        <v>534280.39931303833</v>
      </c>
    </row>
    <row r="40" spans="2:10" ht="13.5" thickBot="1">
      <c r="B40" s="15" t="s">
        <v>127</v>
      </c>
      <c r="C40" s="16">
        <v>80759.553962715509</v>
      </c>
      <c r="D40" s="16">
        <v>78580.600961277494</v>
      </c>
      <c r="E40" s="16">
        <v>78312.2285763447</v>
      </c>
      <c r="F40" s="96">
        <v>74621.996461643692</v>
      </c>
      <c r="G40" s="16">
        <v>80759.553962715596</v>
      </c>
      <c r="H40" s="16">
        <v>78580.60096127748</v>
      </c>
      <c r="I40" s="16">
        <v>78312.228576344656</v>
      </c>
      <c r="J40" s="29">
        <v>74621.996461643779</v>
      </c>
    </row>
    <row r="41" spans="2:10" ht="13.5" thickBot="1">
      <c r="B41" s="15" t="s">
        <v>36</v>
      </c>
      <c r="C41" s="16">
        <v>1958163.5802132199</v>
      </c>
      <c r="D41" s="16">
        <v>2056664.24617421</v>
      </c>
      <c r="E41" s="16">
        <v>2123114.8123409101</v>
      </c>
      <c r="F41" s="96">
        <v>2056267.01162417</v>
      </c>
      <c r="G41" s="16">
        <v>1299207.166428009</v>
      </c>
      <c r="H41" s="16">
        <v>1373076.166958</v>
      </c>
      <c r="I41" s="16">
        <v>1453838.9988838923</v>
      </c>
      <c r="J41" s="29">
        <v>1432580.0095850285</v>
      </c>
    </row>
    <row r="42" spans="2:10" ht="13.5" thickBot="1">
      <c r="B42" s="15" t="s">
        <v>37</v>
      </c>
      <c r="C42" s="16">
        <v>2954697.3611120973</v>
      </c>
      <c r="D42" s="16">
        <v>3117330.7420400819</v>
      </c>
      <c r="E42" s="16">
        <v>2969984.8444262519</v>
      </c>
      <c r="F42" s="96">
        <v>2927388.6429726537</v>
      </c>
      <c r="G42" s="16">
        <f t="shared" ref="G42" si="5">SUM(G43:G45)</f>
        <v>2954697.3606555066</v>
      </c>
      <c r="H42" s="16">
        <f t="shared" ref="H42:J42" si="6">SUM(H43:H45)</f>
        <v>3117330.7415834917</v>
      </c>
      <c r="I42" s="16">
        <f t="shared" si="6"/>
        <v>2969984.8439696617</v>
      </c>
      <c r="J42" s="29">
        <f t="shared" si="6"/>
        <v>2927388.6425160635</v>
      </c>
    </row>
    <row r="43" spans="2:10">
      <c r="B43" s="2" t="s">
        <v>38</v>
      </c>
      <c r="C43" s="10">
        <v>867711.47211209708</v>
      </c>
      <c r="D43" s="10">
        <v>919048.30704008194</v>
      </c>
      <c r="E43" s="10">
        <v>800294.21642625204</v>
      </c>
      <c r="F43" s="102">
        <v>743230.22297265404</v>
      </c>
      <c r="G43" s="10">
        <v>867696.61311209702</v>
      </c>
      <c r="H43" s="10">
        <v>919048.30704008194</v>
      </c>
      <c r="I43" s="10">
        <v>800294.21642625204</v>
      </c>
      <c r="J43" s="28">
        <v>743230.22297265404</v>
      </c>
    </row>
    <row r="44" spans="2:10">
      <c r="B44" s="2" t="s">
        <v>39</v>
      </c>
      <c r="C44" s="10">
        <v>392570.016</v>
      </c>
      <c r="D44" s="10">
        <v>444611.10499999998</v>
      </c>
      <c r="E44" s="10">
        <v>453093.83500000002</v>
      </c>
      <c r="F44" s="102">
        <v>389300.14999999997</v>
      </c>
      <c r="G44" s="10">
        <v>392584.87454340968</v>
      </c>
      <c r="H44" s="10">
        <v>444611.10454340966</v>
      </c>
      <c r="I44" s="10">
        <v>453093.83454340976</v>
      </c>
      <c r="J44" s="28">
        <v>389300.14954340964</v>
      </c>
    </row>
    <row r="45" spans="2:10">
      <c r="B45" s="2" t="s">
        <v>40</v>
      </c>
      <c r="C45" s="10">
        <v>1694415.8729999999</v>
      </c>
      <c r="D45" s="10">
        <v>1753671.33</v>
      </c>
      <c r="E45" s="10">
        <v>1716596.7930000001</v>
      </c>
      <c r="F45" s="102">
        <v>1794858.27</v>
      </c>
      <c r="G45" s="10">
        <v>1694415.8729999999</v>
      </c>
      <c r="H45" s="10">
        <v>1753671.33</v>
      </c>
      <c r="I45" s="10">
        <v>1716596.7930000001</v>
      </c>
      <c r="J45" s="28">
        <v>1794858.27</v>
      </c>
    </row>
    <row r="46" spans="2:10" ht="13.5" thickBot="1">
      <c r="B46" s="15" t="s">
        <v>41</v>
      </c>
      <c r="C46" s="16">
        <v>850999.66304852499</v>
      </c>
      <c r="D46" s="16">
        <v>853518.52403599711</v>
      </c>
      <c r="E46" s="16">
        <v>862117.79604318866</v>
      </c>
      <c r="F46" s="96">
        <v>827180.41529025417</v>
      </c>
      <c r="G46" s="16">
        <f t="shared" ref="G46" si="7">SUM(G47:G51)</f>
        <v>553715.40619776351</v>
      </c>
      <c r="H46" s="16">
        <f t="shared" ref="H46:J46" si="8">SUM(H47:H51)</f>
        <v>538245.95183855994</v>
      </c>
      <c r="I46" s="16">
        <f t="shared" si="8"/>
        <v>516529.10870667698</v>
      </c>
      <c r="J46" s="29">
        <f t="shared" si="8"/>
        <v>527860.53255483531</v>
      </c>
    </row>
    <row r="47" spans="2:10">
      <c r="B47" s="2" t="s">
        <v>42</v>
      </c>
      <c r="C47" s="10">
        <v>98037.360968165798</v>
      </c>
      <c r="D47" s="10">
        <v>103598.48262441</v>
      </c>
      <c r="E47" s="10">
        <v>107293.137023954</v>
      </c>
      <c r="F47" s="102">
        <v>105141.550101833</v>
      </c>
      <c r="G47" s="10">
        <v>127504.04195931499</v>
      </c>
      <c r="H47" s="10">
        <v>131879.46899929541</v>
      </c>
      <c r="I47" s="10">
        <v>129857.12204634337</v>
      </c>
      <c r="J47" s="28">
        <v>125441.3011124879</v>
      </c>
    </row>
    <row r="48" spans="2:10">
      <c r="B48" s="2" t="s">
        <v>43</v>
      </c>
      <c r="C48" s="10">
        <v>331469.90820314887</v>
      </c>
      <c r="D48" s="10">
        <v>349899.71095621248</v>
      </c>
      <c r="E48" s="10">
        <v>369452.13860111928</v>
      </c>
      <c r="F48" s="102">
        <v>318810.25913853291</v>
      </c>
      <c r="G48" s="10">
        <v>1.7552000000000001E-33</v>
      </c>
      <c r="H48" s="10">
        <v>-4.7087000000000003E-33</v>
      </c>
      <c r="I48" s="10">
        <v>1.161E-33</v>
      </c>
      <c r="J48" s="28">
        <v>-1.2104000000000001E-33</v>
      </c>
    </row>
    <row r="49" spans="2:10">
      <c r="B49" s="2" t="s">
        <v>44</v>
      </c>
      <c r="C49" s="10">
        <v>83922.519997457595</v>
      </c>
      <c r="D49" s="10">
        <v>81646.783655321604</v>
      </c>
      <c r="E49" s="10">
        <v>81335.507837428406</v>
      </c>
      <c r="F49" s="102">
        <v>61681.380481872198</v>
      </c>
      <c r="G49" s="10">
        <v>83922.519997457523</v>
      </c>
      <c r="H49" s="10">
        <v>81646.996457960398</v>
      </c>
      <c r="I49" s="10">
        <v>81335.507837428435</v>
      </c>
      <c r="J49" s="28">
        <v>61681.380481872213</v>
      </c>
    </row>
    <row r="50" spans="2:10">
      <c r="B50" s="2" t="s">
        <v>45</v>
      </c>
      <c r="C50" s="10">
        <v>6488.8806646106905</v>
      </c>
      <c r="D50" s="10">
        <v>5437.2960000000003</v>
      </c>
      <c r="E50" s="10">
        <v>4600.8059999999996</v>
      </c>
      <c r="F50" s="102">
        <v>221.58099999999999</v>
      </c>
      <c r="G50" s="10">
        <v>6488.8806646106905</v>
      </c>
      <c r="H50" s="10">
        <v>5437.2960000000003</v>
      </c>
      <c r="I50" s="10">
        <v>4600.8060000000005</v>
      </c>
      <c r="J50" s="28">
        <v>221.58099999999999</v>
      </c>
    </row>
    <row r="51" spans="2:10">
      <c r="B51" s="2" t="s">
        <v>46</v>
      </c>
      <c r="C51" s="10">
        <v>331080.99321514199</v>
      </c>
      <c r="D51" s="10">
        <v>312936.25080005301</v>
      </c>
      <c r="E51" s="10">
        <v>299436.20658068697</v>
      </c>
      <c r="F51" s="102">
        <v>341325.644568016</v>
      </c>
      <c r="G51" s="10">
        <v>335799.96357638034</v>
      </c>
      <c r="H51" s="10">
        <v>319282.19038130419</v>
      </c>
      <c r="I51" s="10">
        <v>300735.67282290512</v>
      </c>
      <c r="J51" s="28">
        <v>340516.26996047521</v>
      </c>
    </row>
    <row r="52" spans="2:10" ht="13.5" thickBot="1">
      <c r="B52" s="15" t="s">
        <v>47</v>
      </c>
      <c r="C52" s="16">
        <v>8441343.3505363148</v>
      </c>
      <c r="D52" s="16">
        <v>8489133.9353447314</v>
      </c>
      <c r="E52" s="16">
        <v>8591036.9971491713</v>
      </c>
      <c r="F52" s="96">
        <v>8450613.1669371743</v>
      </c>
      <c r="G52" s="16">
        <f>G37+G38+G39+G41+G42+G46+G40</f>
        <v>7566368.7774685798</v>
      </c>
      <c r="H52" s="16">
        <f t="shared" ref="H52:J52" si="9">H37+H38+H39+H41+H42+H46+H40</f>
        <v>7583542.0228986312</v>
      </c>
      <c r="I52" s="16">
        <f t="shared" si="9"/>
        <v>7638910.9460053118</v>
      </c>
      <c r="J52" s="29">
        <f t="shared" si="9"/>
        <v>7586261.3633935591</v>
      </c>
    </row>
  </sheetData>
  <mergeCells count="4">
    <mergeCell ref="C2:F2"/>
    <mergeCell ref="G2:J2"/>
    <mergeCell ref="C28:F28"/>
    <mergeCell ref="G28:J28"/>
  </mergeCells>
  <conditionalFormatting sqref="J4:J8 J30:J52 J14:J26 J12">
    <cfRule type="containsBlanks" dxfId="108" priority="5">
      <formula>LEN(TRIM(J4))=0</formula>
    </cfRule>
  </conditionalFormatting>
  <conditionalFormatting sqref="J9:J11">
    <cfRule type="containsBlanks" dxfId="107" priority="4">
      <formula>LEN(TRIM(J9))=0</formula>
    </cfRule>
  </conditionalFormatting>
  <conditionalFormatting sqref="J13">
    <cfRule type="containsBlanks" dxfId="106" priority="3">
      <formula>LEN(TRIM(J13))=0</formula>
    </cfRule>
  </conditionalFormatting>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ignoredErrors>
    <ignoredError sqref="G27 G29 H29 G17 H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zoomScaleNormal="10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cols>
    <col min="1" max="1" width="3" style="1" customWidth="1"/>
    <col min="2" max="2" width="57.28515625" style="1" bestFit="1" customWidth="1"/>
    <col min="3" max="10" width="11.42578125" style="1" customWidth="1"/>
    <col min="11" max="11" width="2.85546875" style="1" customWidth="1"/>
    <col min="12" max="12" width="11.42578125" style="1" customWidth="1"/>
    <col min="13" max="16384" width="11.42578125" style="1"/>
  </cols>
  <sheetData>
    <row r="1" spans="1:13" ht="18.75" thickBot="1">
      <c r="B1" s="4" t="s">
        <v>100</v>
      </c>
      <c r="C1" s="21"/>
      <c r="D1" s="21"/>
      <c r="E1" s="21"/>
      <c r="F1" s="21"/>
      <c r="G1" s="21"/>
      <c r="H1" s="21"/>
      <c r="I1" s="21"/>
      <c r="J1" s="21"/>
    </row>
    <row r="2" spans="1:13" s="3" customFormat="1" ht="13.5" thickBot="1">
      <c r="B2" s="21" t="s">
        <v>104</v>
      </c>
      <c r="C2" s="145" t="s">
        <v>152</v>
      </c>
      <c r="D2" s="146"/>
      <c r="E2" s="146"/>
      <c r="F2" s="146"/>
      <c r="G2" s="147" t="s">
        <v>153</v>
      </c>
      <c r="H2" s="148"/>
      <c r="I2" s="148"/>
      <c r="J2" s="149"/>
      <c r="K2" s="138"/>
      <c r="L2" s="136" t="s">
        <v>152</v>
      </c>
      <c r="M2" s="135" t="s">
        <v>153</v>
      </c>
    </row>
    <row r="3" spans="1:13">
      <c r="A3" s="7"/>
      <c r="B3" s="8" t="s">
        <v>56</v>
      </c>
      <c r="C3" s="59" t="s">
        <v>145</v>
      </c>
      <c r="D3" s="59" t="s">
        <v>146</v>
      </c>
      <c r="E3" s="59" t="s">
        <v>148</v>
      </c>
      <c r="F3" s="59" t="s">
        <v>150</v>
      </c>
      <c r="G3" s="59" t="s">
        <v>145</v>
      </c>
      <c r="H3" s="59" t="s">
        <v>146</v>
      </c>
      <c r="I3" s="59" t="s">
        <v>148</v>
      </c>
      <c r="J3" s="60" t="s">
        <v>150</v>
      </c>
      <c r="L3" s="59" t="s">
        <v>149</v>
      </c>
      <c r="M3" s="59" t="s">
        <v>149</v>
      </c>
    </row>
    <row r="4" spans="1:13">
      <c r="A4" s="5"/>
      <c r="B4" s="17" t="s">
        <v>55</v>
      </c>
      <c r="C4" s="18">
        <v>361347.45036134397</v>
      </c>
      <c r="D4" s="18">
        <v>392666.59323997947</v>
      </c>
      <c r="E4" s="18">
        <v>398126.62212645914</v>
      </c>
      <c r="F4" s="93">
        <v>375323.46037030284</v>
      </c>
      <c r="G4" s="18">
        <v>359166.60588334122</v>
      </c>
      <c r="H4" s="18">
        <v>373989.74925042252</v>
      </c>
      <c r="I4" s="18">
        <v>403465.54072534782</v>
      </c>
      <c r="J4" s="33">
        <v>379040.774134523</v>
      </c>
      <c r="L4" s="93">
        <v>1527464.1260980854</v>
      </c>
      <c r="M4" s="33">
        <v>1515662.6699936346</v>
      </c>
    </row>
    <row r="5" spans="1:13">
      <c r="A5" s="5"/>
      <c r="B5" s="42" t="s">
        <v>64</v>
      </c>
      <c r="C5" s="43">
        <v>39988.048225556959</v>
      </c>
      <c r="D5" s="43">
        <v>39620.507619391108</v>
      </c>
      <c r="E5" s="43">
        <v>38839.243552743603</v>
      </c>
      <c r="F5" s="94">
        <v>40134.328902775633</v>
      </c>
      <c r="G5" s="43">
        <v>39988.048225556951</v>
      </c>
      <c r="H5" s="43">
        <v>39620.506937658487</v>
      </c>
      <c r="I5" s="43">
        <v>38838.34112455514</v>
      </c>
      <c r="J5" s="44">
        <v>40127.01518872306</v>
      </c>
      <c r="L5" s="94">
        <v>158582.1283004673</v>
      </c>
      <c r="M5" s="44">
        <v>158573.91147649364</v>
      </c>
    </row>
    <row r="6" spans="1:13">
      <c r="A6" s="5"/>
      <c r="B6" s="42" t="s">
        <v>65</v>
      </c>
      <c r="C6" s="43">
        <v>16422.127117360385</v>
      </c>
      <c r="D6" s="43">
        <v>18616.117508457981</v>
      </c>
      <c r="E6" s="43">
        <v>17765.654347945769</v>
      </c>
      <c r="F6" s="94">
        <v>17610.121523308499</v>
      </c>
      <c r="G6" s="43">
        <v>16422.127117360385</v>
      </c>
      <c r="H6" s="43">
        <v>18616.117508457977</v>
      </c>
      <c r="I6" s="43">
        <v>17765.654347945769</v>
      </c>
      <c r="J6" s="44">
        <v>17610.121523308502</v>
      </c>
      <c r="L6" s="94">
        <v>70414.020497072634</v>
      </c>
      <c r="M6" s="44">
        <v>70414.020497072634</v>
      </c>
    </row>
    <row r="7" spans="1:13">
      <c r="A7" s="7"/>
      <c r="B7" s="42" t="s">
        <v>134</v>
      </c>
      <c r="C7" s="43">
        <v>13040.282290648978</v>
      </c>
      <c r="D7" s="43">
        <v>13189.575245532005</v>
      </c>
      <c r="E7" s="43">
        <v>13491.22214795014</v>
      </c>
      <c r="F7" s="94">
        <v>15788.936560039281</v>
      </c>
      <c r="G7" s="43">
        <v>12383.035928917263</v>
      </c>
      <c r="H7" s="43">
        <v>13329.626886135713</v>
      </c>
      <c r="I7" s="43">
        <v>13453.891340453254</v>
      </c>
      <c r="J7" s="44">
        <v>15212.952209653922</v>
      </c>
      <c r="L7" s="94">
        <v>55510.016244170401</v>
      </c>
      <c r="M7" s="44">
        <v>54379.506365160152</v>
      </c>
    </row>
    <row r="8" spans="1:13">
      <c r="A8" s="7"/>
      <c r="B8" s="39" t="s">
        <v>122</v>
      </c>
      <c r="C8" s="40">
        <v>69450.457633566315</v>
      </c>
      <c r="D8" s="40">
        <v>71426.2003733811</v>
      </c>
      <c r="E8" s="40">
        <v>70096.12004863951</v>
      </c>
      <c r="F8" s="95">
        <v>73533.386986123412</v>
      </c>
      <c r="G8" s="40">
        <f t="shared" ref="G8" si="0">SUM(G5:G7)</f>
        <v>68793.211271834603</v>
      </c>
      <c r="H8" s="40">
        <f t="shared" ref="H8:J8" si="1">SUM(H5:H7)</f>
        <v>71566.25133225217</v>
      </c>
      <c r="I8" s="40">
        <f t="shared" si="1"/>
        <v>70057.886812954166</v>
      </c>
      <c r="J8" s="41">
        <f t="shared" si="1"/>
        <v>72950.088921685485</v>
      </c>
      <c r="L8" s="95">
        <f t="shared" ref="L8:M8" si="2">SUM(L5:L7)</f>
        <v>284506.16504171037</v>
      </c>
      <c r="M8" s="41">
        <f t="shared" si="2"/>
        <v>283367.43833872641</v>
      </c>
    </row>
    <row r="9" spans="1:13" ht="13.5" thickBot="1">
      <c r="A9" s="7"/>
      <c r="B9" s="15" t="s">
        <v>59</v>
      </c>
      <c r="C9" s="16">
        <v>430797.90799491026</v>
      </c>
      <c r="D9" s="16">
        <v>464092.79361336055</v>
      </c>
      <c r="E9" s="16">
        <v>468222.74217509863</v>
      </c>
      <c r="F9" s="96">
        <v>448856.8473564263</v>
      </c>
      <c r="G9" s="16">
        <f t="shared" ref="G9" si="3">SUM(G4:G7)</f>
        <v>427959.81715517584</v>
      </c>
      <c r="H9" s="16">
        <f t="shared" ref="H9:J9" si="4">SUM(H4:H7)</f>
        <v>445556.00058267469</v>
      </c>
      <c r="I9" s="16">
        <f t="shared" si="4"/>
        <v>473523.42753830197</v>
      </c>
      <c r="J9" s="29">
        <f t="shared" si="4"/>
        <v>451990.86305620847</v>
      </c>
      <c r="L9" s="96">
        <f t="shared" ref="L9:M9" si="5">SUM(L4:L7)</f>
        <v>1811970.2911397959</v>
      </c>
      <c r="M9" s="29">
        <f t="shared" si="5"/>
        <v>1799030.1083323611</v>
      </c>
    </row>
    <row r="10" spans="1:13">
      <c r="A10" s="7"/>
      <c r="B10" s="17" t="s">
        <v>50</v>
      </c>
      <c r="C10" s="18">
        <v>-104346.82328481997</v>
      </c>
      <c r="D10" s="18">
        <v>-126463.28708974166</v>
      </c>
      <c r="E10" s="18">
        <v>-117451.67011445919</v>
      </c>
      <c r="F10" s="93">
        <v>-128517.71802816207</v>
      </c>
      <c r="G10" s="18">
        <v>-105780.7715794114</v>
      </c>
      <c r="H10" s="18">
        <v>-113245.98363053554</v>
      </c>
      <c r="I10" s="18">
        <v>-160216.37443367107</v>
      </c>
      <c r="J10" s="33">
        <v>-125092.78579217178</v>
      </c>
      <c r="L10" s="93">
        <v>-476779.49851718289</v>
      </c>
      <c r="M10" s="33">
        <v>-504335.91543578979</v>
      </c>
    </row>
    <row r="11" spans="1:13">
      <c r="A11" s="132"/>
      <c r="B11" s="13" t="s">
        <v>155</v>
      </c>
      <c r="C11" s="131"/>
      <c r="D11" s="131"/>
      <c r="E11" s="131"/>
      <c r="F11" s="131"/>
      <c r="G11" s="14">
        <v>-253.17685332444148</v>
      </c>
      <c r="H11" s="14">
        <v>1696.7597985493287</v>
      </c>
      <c r="I11" s="14">
        <v>1132.8003656054034</v>
      </c>
      <c r="J11" s="31">
        <v>158.87732858343315</v>
      </c>
      <c r="L11" s="131"/>
      <c r="M11" s="31">
        <v>2735.2606394137238</v>
      </c>
    </row>
    <row r="12" spans="1:13">
      <c r="A12" s="7"/>
      <c r="B12" s="42" t="s">
        <v>137</v>
      </c>
      <c r="C12" s="43">
        <v>-6145.07765321443</v>
      </c>
      <c r="D12" s="43">
        <v>-227.40143250376696</v>
      </c>
      <c r="E12" s="43">
        <v>-3317.3217808535583</v>
      </c>
      <c r="F12" s="94">
        <v>-4641.5920453211329</v>
      </c>
      <c r="G12" s="43">
        <f>+C12</f>
        <v>-6145.07765321443</v>
      </c>
      <c r="H12" s="43">
        <f t="shared" ref="H12:J12" si="6">+D12</f>
        <v>-227.40143250376696</v>
      </c>
      <c r="I12" s="43">
        <f t="shared" si="6"/>
        <v>-3317.3217808535583</v>
      </c>
      <c r="J12" s="44">
        <f t="shared" si="6"/>
        <v>-4641.5920453211329</v>
      </c>
      <c r="L12" s="94">
        <v>-14331.392911892888</v>
      </c>
      <c r="M12" s="44">
        <f>+SUM(C12:F12)</f>
        <v>-14331.392911892888</v>
      </c>
    </row>
    <row r="13" spans="1:13">
      <c r="A13" s="7"/>
      <c r="B13" s="42" t="s">
        <v>135</v>
      </c>
      <c r="C13" s="43">
        <v>-21432.232560634122</v>
      </c>
      <c r="D13" s="43">
        <v>-26719.284093319675</v>
      </c>
      <c r="E13" s="43">
        <v>-25866.213769187187</v>
      </c>
      <c r="F13" s="94">
        <v>-28980.663156634542</v>
      </c>
      <c r="G13" s="43">
        <v>-31796.16548579841</v>
      </c>
      <c r="H13" s="43">
        <v>-29442.030146636298</v>
      </c>
      <c r="I13" s="43">
        <v>-34229.272425900534</v>
      </c>
      <c r="J13" s="44">
        <v>-34298.249096328771</v>
      </c>
      <c r="L13" s="94">
        <v>-102998.39357977553</v>
      </c>
      <c r="M13" s="44">
        <v>-129765.717154664</v>
      </c>
    </row>
    <row r="14" spans="1:13">
      <c r="A14" s="5"/>
      <c r="B14" s="42" t="s">
        <v>154</v>
      </c>
      <c r="C14" s="131"/>
      <c r="D14" s="131"/>
      <c r="E14" s="131"/>
      <c r="F14" s="131"/>
      <c r="G14" s="43">
        <v>-7223.5421339507402</v>
      </c>
      <c r="H14" s="43">
        <v>-9750.455505092461</v>
      </c>
      <c r="I14" s="43">
        <v>-9597.2362247745987</v>
      </c>
      <c r="J14" s="44">
        <v>-9517.5973749579025</v>
      </c>
      <c r="L14" s="131"/>
      <c r="M14" s="44">
        <v>-36088.831238775703</v>
      </c>
    </row>
    <row r="15" spans="1:13">
      <c r="A15" s="5"/>
      <c r="B15" s="42" t="s">
        <v>66</v>
      </c>
      <c r="C15" s="43">
        <v>-70731.724713157033</v>
      </c>
      <c r="D15" s="43">
        <v>-75571.471576271506</v>
      </c>
      <c r="E15" s="43">
        <v>-77916.19470044192</v>
      </c>
      <c r="F15" s="94">
        <v>-80527.598763867063</v>
      </c>
      <c r="G15" s="43">
        <v>-63046.165630087453</v>
      </c>
      <c r="H15" s="43">
        <v>-63795.409344058186</v>
      </c>
      <c r="I15" s="43">
        <v>-71765.85088561273</v>
      </c>
      <c r="J15" s="44">
        <v>-70438.669408960937</v>
      </c>
      <c r="L15" s="94">
        <v>-304746.98975373752</v>
      </c>
      <c r="M15" s="44">
        <v>-269046.09526871931</v>
      </c>
    </row>
    <row r="16" spans="1:13">
      <c r="A16" s="6"/>
      <c r="B16" s="42" t="s">
        <v>67</v>
      </c>
      <c r="C16" s="43">
        <v>-71563.206350458306</v>
      </c>
      <c r="D16" s="43">
        <v>-73508.321000975688</v>
      </c>
      <c r="E16" s="43">
        <v>-82996.013194581014</v>
      </c>
      <c r="F16" s="94">
        <v>-86392.299627105022</v>
      </c>
      <c r="G16" s="43">
        <v>-58012.159708582607</v>
      </c>
      <c r="H16" s="43">
        <v>-62153.456664703393</v>
      </c>
      <c r="I16" s="43">
        <v>-67785.9261834606</v>
      </c>
      <c r="J16" s="44">
        <v>-73694.667034491285</v>
      </c>
      <c r="L16" s="94">
        <v>-314459.84017312003</v>
      </c>
      <c r="M16" s="44">
        <v>-261646.20959123789</v>
      </c>
    </row>
    <row r="17" spans="1:16">
      <c r="A17" s="6"/>
      <c r="B17" s="42" t="s">
        <v>136</v>
      </c>
      <c r="C17" s="43">
        <v>-15271.863421219379</v>
      </c>
      <c r="D17" s="43">
        <v>-17863.265215190404</v>
      </c>
      <c r="E17" s="43">
        <v>-21668.953223678647</v>
      </c>
      <c r="F17" s="94">
        <v>-15020.284697439369</v>
      </c>
      <c r="G17" s="43">
        <v>-21151.270017680272</v>
      </c>
      <c r="H17" s="43">
        <v>-28401.774162169062</v>
      </c>
      <c r="I17" s="43">
        <v>-25630.512024075484</v>
      </c>
      <c r="J17" s="44">
        <v>-24402.948448338386</v>
      </c>
      <c r="L17" s="94">
        <v>-69824.366557527799</v>
      </c>
      <c r="M17" s="44">
        <v>-99586.504652263204</v>
      </c>
    </row>
    <row r="18" spans="1:16">
      <c r="A18" s="6"/>
      <c r="B18" s="39" t="s">
        <v>123</v>
      </c>
      <c r="C18" s="40">
        <v>-185144.10469868328</v>
      </c>
      <c r="D18" s="40">
        <v>-193889.74331826105</v>
      </c>
      <c r="E18" s="40">
        <v>-211764.69666874234</v>
      </c>
      <c r="F18" s="95">
        <v>-215562.43829036714</v>
      </c>
      <c r="G18" s="40">
        <f>SUM(G12:G17)</f>
        <v>-187374.38062931391</v>
      </c>
      <c r="H18" s="40">
        <f t="shared" ref="H18:M18" si="7">SUM(H12:H17)</f>
        <v>-193770.52725516315</v>
      </c>
      <c r="I18" s="40">
        <f t="shared" si="7"/>
        <v>-212326.11952467752</v>
      </c>
      <c r="J18" s="41">
        <f t="shared" si="7"/>
        <v>-216993.72340839839</v>
      </c>
      <c r="L18" s="95">
        <f t="shared" si="7"/>
        <v>-806360.98297605384</v>
      </c>
      <c r="M18" s="41">
        <f t="shared" si="7"/>
        <v>-810464.75081755302</v>
      </c>
    </row>
    <row r="19" spans="1:16">
      <c r="A19" s="7"/>
      <c r="B19" s="13" t="s">
        <v>48</v>
      </c>
      <c r="C19" s="14">
        <v>221.13978569217213</v>
      </c>
      <c r="D19" s="14">
        <v>-66.331500084435049</v>
      </c>
      <c r="E19" s="14">
        <v>-334.07792023587626</v>
      </c>
      <c r="F19" s="97">
        <v>487.67623091567816</v>
      </c>
      <c r="G19" s="14">
        <v>221.13978569217213</v>
      </c>
      <c r="H19" s="14">
        <v>-66.331500084435163</v>
      </c>
      <c r="I19" s="14">
        <v>-334.07792023587615</v>
      </c>
      <c r="J19" s="31">
        <v>487.67623091567827</v>
      </c>
      <c r="L19" s="97">
        <v>308.40659628753912</v>
      </c>
      <c r="M19" s="31">
        <v>308.40659628753912</v>
      </c>
      <c r="O19" s="5"/>
      <c r="P19" s="129"/>
    </row>
    <row r="20" spans="1:16" ht="13.5" thickBot="1">
      <c r="A20" s="6"/>
      <c r="B20" s="26" t="s">
        <v>57</v>
      </c>
      <c r="C20" s="27">
        <v>141528.11979709918</v>
      </c>
      <c r="D20" s="27">
        <v>143673.4317052734</v>
      </c>
      <c r="E20" s="27">
        <v>138672.29747166124</v>
      </c>
      <c r="F20" s="98">
        <v>105264.36726881278</v>
      </c>
      <c r="G20" s="27">
        <f>G9+G19+G10++G11+G18</f>
        <v>134772.62787881822</v>
      </c>
      <c r="H20" s="27">
        <f t="shared" ref="H20:M20" si="8">H9+H19+H10++H11+H18</f>
        <v>140169.91799544092</v>
      </c>
      <c r="I20" s="27">
        <f t="shared" si="8"/>
        <v>101779.65602532291</v>
      </c>
      <c r="J20" s="32">
        <f t="shared" si="8"/>
        <v>110550.90741513745</v>
      </c>
      <c r="L20" s="98">
        <f t="shared" si="8"/>
        <v>529138.2162428468</v>
      </c>
      <c r="M20" s="32">
        <f t="shared" si="8"/>
        <v>487273.10931471956</v>
      </c>
    </row>
    <row r="21" spans="1:16">
      <c r="A21" s="5"/>
      <c r="B21" s="13" t="s">
        <v>69</v>
      </c>
      <c r="C21" s="14">
        <v>-56666.060749678145</v>
      </c>
      <c r="D21" s="14">
        <v>-45576.362717693693</v>
      </c>
      <c r="E21" s="14">
        <v>-25942.078211234846</v>
      </c>
      <c r="F21" s="97">
        <v>-18425.077000187361</v>
      </c>
      <c r="G21" s="14">
        <v>-52510.952377928123</v>
      </c>
      <c r="H21" s="14">
        <v>-30656.185684888078</v>
      </c>
      <c r="I21" s="14">
        <v>-16897.954132833227</v>
      </c>
      <c r="J21" s="31">
        <v>-38574.633583165676</v>
      </c>
      <c r="L21" s="97">
        <v>-146609.57867879406</v>
      </c>
      <c r="M21" s="31">
        <v>-138639.7257788151</v>
      </c>
    </row>
    <row r="22" spans="1:16" ht="13.5" thickBot="1">
      <c r="A22" s="5"/>
      <c r="B22" s="26" t="s">
        <v>58</v>
      </c>
      <c r="C22" s="27">
        <v>84862.059047421033</v>
      </c>
      <c r="D22" s="27">
        <v>98097.068987579696</v>
      </c>
      <c r="E22" s="27">
        <v>112730.21926042638</v>
      </c>
      <c r="F22" s="98">
        <v>86839.290268625424</v>
      </c>
      <c r="G22" s="27">
        <f t="shared" ref="G22" si="9">G20+G21</f>
        <v>82261.675500890095</v>
      </c>
      <c r="H22" s="27">
        <f t="shared" ref="H22:J22" si="10">H20+H21</f>
        <v>109513.73231055285</v>
      </c>
      <c r="I22" s="27">
        <f t="shared" si="10"/>
        <v>84881.701892489684</v>
      </c>
      <c r="J22" s="32">
        <f t="shared" si="10"/>
        <v>71976.273831971776</v>
      </c>
      <c r="L22" s="98">
        <f t="shared" ref="L22:M22" si="11">L20+L21</f>
        <v>382528.63756405271</v>
      </c>
      <c r="M22" s="32">
        <f t="shared" si="11"/>
        <v>348633.38353590446</v>
      </c>
    </row>
    <row r="23" spans="1:16">
      <c r="A23" s="5"/>
      <c r="B23" s="13" t="s">
        <v>49</v>
      </c>
      <c r="C23" s="14">
        <v>12345.168872503207</v>
      </c>
      <c r="D23" s="14">
        <v>12042.510937726125</v>
      </c>
      <c r="E23" s="14">
        <v>14693.483610350682</v>
      </c>
      <c r="F23" s="97">
        <v>1024.2055200954346</v>
      </c>
      <c r="G23" s="14">
        <v>-267.95289205206018</v>
      </c>
      <c r="H23" s="14">
        <v>1121.45853901494</v>
      </c>
      <c r="I23" s="14">
        <v>3031.045875888205</v>
      </c>
      <c r="J23" s="31">
        <v>14263.855263556052</v>
      </c>
      <c r="L23" s="97">
        <v>40105.368940675449</v>
      </c>
      <c r="M23" s="31">
        <v>18148.406786407137</v>
      </c>
    </row>
    <row r="24" spans="1:16" ht="13.5" thickBot="1">
      <c r="A24" s="6"/>
      <c r="B24" s="36" t="s">
        <v>51</v>
      </c>
      <c r="C24" s="37">
        <v>97207.227919924248</v>
      </c>
      <c r="D24" s="37">
        <v>110139.57992530582</v>
      </c>
      <c r="E24" s="37">
        <v>127423.70287077707</v>
      </c>
      <c r="F24" s="99">
        <v>87863.495788720858</v>
      </c>
      <c r="G24" s="37">
        <f t="shared" ref="G24" si="12">G22+G23</f>
        <v>81993.722608838041</v>
      </c>
      <c r="H24" s="37">
        <f t="shared" ref="H24:J24" si="13">H22+H23</f>
        <v>110635.19084956779</v>
      </c>
      <c r="I24" s="37">
        <f t="shared" si="13"/>
        <v>87912.747768377885</v>
      </c>
      <c r="J24" s="38">
        <f t="shared" si="13"/>
        <v>86240.129095527824</v>
      </c>
      <c r="L24" s="99">
        <f t="shared" ref="L24:M24" si="14">L22+L23</f>
        <v>422634.00650472817</v>
      </c>
      <c r="M24" s="38">
        <f t="shared" si="14"/>
        <v>366781.79032231157</v>
      </c>
    </row>
    <row r="25" spans="1:16">
      <c r="B25" s="24" t="s">
        <v>60</v>
      </c>
      <c r="C25" s="25">
        <v>-1150.8773248900252</v>
      </c>
      <c r="D25" s="25">
        <v>-3190.6573502947986</v>
      </c>
      <c r="E25" s="25">
        <v>-652.93906018713824</v>
      </c>
      <c r="F25" s="100">
        <v>-4121.5974206114852</v>
      </c>
      <c r="G25" s="25">
        <v>-1150.8753600014106</v>
      </c>
      <c r="H25" s="25">
        <v>-3190.4348431127246</v>
      </c>
      <c r="I25" s="25">
        <v>-653.23199598419706</v>
      </c>
      <c r="J25" s="34">
        <v>-4542.4517359650217</v>
      </c>
      <c r="L25" s="100">
        <v>-9116.0711559834472</v>
      </c>
      <c r="M25" s="34">
        <v>-9536.993935063354</v>
      </c>
    </row>
    <row r="26" spans="1:16" ht="13.5" thickBot="1">
      <c r="B26" s="36" t="s">
        <v>52</v>
      </c>
      <c r="C26" s="37">
        <v>96056.350595034222</v>
      </c>
      <c r="D26" s="37">
        <v>106948.92257501102</v>
      </c>
      <c r="E26" s="37">
        <v>126770.76381058992</v>
      </c>
      <c r="F26" s="99">
        <v>83741.898368109367</v>
      </c>
      <c r="G26" s="37">
        <f t="shared" ref="G26" si="15">G24+G25</f>
        <v>80842.847248836624</v>
      </c>
      <c r="H26" s="37">
        <f t="shared" ref="H26:J26" si="16">H24+H25</f>
        <v>107444.75600645506</v>
      </c>
      <c r="I26" s="37">
        <f t="shared" si="16"/>
        <v>87259.515772393686</v>
      </c>
      <c r="J26" s="38">
        <f t="shared" si="16"/>
        <v>81697.677359562804</v>
      </c>
      <c r="L26" s="99">
        <f t="shared" ref="L26:M26" si="17">L24+L25</f>
        <v>413517.93534874474</v>
      </c>
      <c r="M26" s="38">
        <f t="shared" si="17"/>
        <v>357244.79638724821</v>
      </c>
    </row>
    <row r="27" spans="1:16">
      <c r="A27" s="5"/>
      <c r="B27" s="19" t="s">
        <v>53</v>
      </c>
      <c r="C27" s="20">
        <v>-5051.6675405612687</v>
      </c>
      <c r="D27" s="20">
        <v>-5081.1660000249803</v>
      </c>
      <c r="E27" s="20">
        <v>-11236.683344530313</v>
      </c>
      <c r="F27" s="101">
        <v>-8235.6381751654335</v>
      </c>
      <c r="G27" s="20">
        <v>-5055.8197026426105</v>
      </c>
      <c r="H27" s="20">
        <v>-5140.7995603241498</v>
      </c>
      <c r="I27" s="20">
        <v>-11173.102825779381</v>
      </c>
      <c r="J27" s="35">
        <v>-8235.4890734030923</v>
      </c>
      <c r="L27" s="101">
        <v>-29605.155060281995</v>
      </c>
      <c r="M27" s="35">
        <v>-29605.211162149233</v>
      </c>
    </row>
    <row r="28" spans="1:16">
      <c r="A28" s="5"/>
      <c r="B28" s="19" t="s">
        <v>54</v>
      </c>
      <c r="C28" s="20">
        <v>0</v>
      </c>
      <c r="D28" s="20">
        <v>0</v>
      </c>
      <c r="E28" s="20">
        <v>0</v>
      </c>
      <c r="F28" s="101">
        <v>0</v>
      </c>
      <c r="G28" s="20">
        <v>0</v>
      </c>
      <c r="H28" s="20">
        <v>0</v>
      </c>
      <c r="I28" s="20">
        <v>0</v>
      </c>
      <c r="J28" s="35">
        <v>0</v>
      </c>
      <c r="L28" s="101">
        <v>0</v>
      </c>
      <c r="M28" s="35">
        <v>0</v>
      </c>
    </row>
    <row r="29" spans="1:16">
      <c r="A29" s="5"/>
      <c r="B29" s="19" t="s">
        <v>133</v>
      </c>
      <c r="C29" s="20">
        <v>0</v>
      </c>
      <c r="D29" s="20">
        <v>0</v>
      </c>
      <c r="E29" s="20">
        <v>0</v>
      </c>
      <c r="F29" s="101">
        <v>0</v>
      </c>
      <c r="G29" s="20">
        <v>0</v>
      </c>
      <c r="H29" s="20">
        <v>0</v>
      </c>
      <c r="I29" s="20">
        <v>0</v>
      </c>
      <c r="J29" s="35">
        <v>0</v>
      </c>
      <c r="L29" s="101">
        <v>0</v>
      </c>
      <c r="M29" s="35">
        <v>0</v>
      </c>
    </row>
    <row r="30" spans="1:16">
      <c r="A30" s="5"/>
      <c r="B30" s="19" t="s">
        <v>61</v>
      </c>
      <c r="C30" s="20">
        <v>-24754.895261734098</v>
      </c>
      <c r="D30" s="20">
        <v>-23615.469778070401</v>
      </c>
      <c r="E30" s="20">
        <v>-31251.700198289211</v>
      </c>
      <c r="F30" s="101">
        <v>-20938.815198354991</v>
      </c>
      <c r="G30" s="20">
        <v>-23500.102077306801</v>
      </c>
      <c r="H30" s="20">
        <v>-19740.319971117737</v>
      </c>
      <c r="I30" s="20">
        <v>-24926.245106141832</v>
      </c>
      <c r="J30" s="35">
        <v>-18756.169525946869</v>
      </c>
      <c r="L30" s="101">
        <v>-100560.8804364487</v>
      </c>
      <c r="M30" s="35">
        <v>-86922.836680513239</v>
      </c>
    </row>
    <row r="31" spans="1:16">
      <c r="A31" s="5"/>
      <c r="B31" s="19" t="s">
        <v>32</v>
      </c>
      <c r="C31" s="20">
        <v>-7.2074184341093694</v>
      </c>
      <c r="D31" s="20">
        <v>-20.507638279162933</v>
      </c>
      <c r="E31" s="20">
        <v>-321.38398333976977</v>
      </c>
      <c r="F31" s="101">
        <v>104.66662157827207</v>
      </c>
      <c r="G31" s="20">
        <v>3.8530582451854998</v>
      </c>
      <c r="H31" s="20">
        <v>-27.259923573322698</v>
      </c>
      <c r="I31" s="20">
        <v>-158.58559544482381</v>
      </c>
      <c r="J31" s="35">
        <v>-90.722663423038966</v>
      </c>
      <c r="L31" s="101">
        <v>-244.43241847477</v>
      </c>
      <c r="M31" s="35">
        <v>-272.71512419599998</v>
      </c>
    </row>
    <row r="32" spans="1:16" ht="13.5" thickBot="1">
      <c r="A32" s="5"/>
      <c r="B32" s="36" t="s">
        <v>62</v>
      </c>
      <c r="C32" s="37">
        <v>66242.580374304758</v>
      </c>
      <c r="D32" s="37">
        <v>78231.779158636476</v>
      </c>
      <c r="E32" s="37">
        <v>83960.996284430643</v>
      </c>
      <c r="F32" s="99">
        <v>54672.111616167225</v>
      </c>
      <c r="G32" s="37">
        <f t="shared" ref="G32" si="18">SUM(G26:G31)</f>
        <v>52290.778527132403</v>
      </c>
      <c r="H32" s="37">
        <f t="shared" ref="H32:J32" si="19">SUM(H26:H31)</f>
        <v>82536.376551439869</v>
      </c>
      <c r="I32" s="37">
        <f t="shared" si="19"/>
        <v>51001.582245027646</v>
      </c>
      <c r="J32" s="38">
        <f t="shared" si="19"/>
        <v>54615.296096789803</v>
      </c>
      <c r="L32" s="99">
        <f t="shared" ref="L32:M32" si="20">SUM(L26:L31)</f>
        <v>283107.46743353928</v>
      </c>
      <c r="M32" s="38">
        <f t="shared" si="20"/>
        <v>240444.03342038978</v>
      </c>
    </row>
    <row r="33" spans="1:13">
      <c r="A33" s="5"/>
      <c r="B33" s="123"/>
      <c r="C33" s="124"/>
      <c r="D33" s="124"/>
      <c r="E33" s="124"/>
      <c r="F33" s="124"/>
      <c r="G33" s="20"/>
      <c r="H33" s="20"/>
      <c r="I33" s="20"/>
      <c r="J33" s="20"/>
      <c r="K33" s="123"/>
      <c r="L33" s="123"/>
      <c r="M33" s="20"/>
    </row>
    <row r="34" spans="1:13">
      <c r="A34" s="5"/>
      <c r="B34" s="123"/>
      <c r="C34" s="124"/>
      <c r="D34" s="124"/>
      <c r="E34" s="124"/>
      <c r="F34" s="124"/>
      <c r="G34" s="124"/>
      <c r="H34" s="124"/>
      <c r="I34" s="124"/>
      <c r="J34" s="124"/>
      <c r="K34" s="123"/>
      <c r="L34" s="123"/>
      <c r="M34" s="124"/>
    </row>
    <row r="35" spans="1:13" ht="18.75" thickBot="1">
      <c r="B35" s="4" t="s">
        <v>161</v>
      </c>
    </row>
    <row r="36" spans="1:13" ht="13.5" thickBot="1">
      <c r="C36" s="145" t="s">
        <v>152</v>
      </c>
      <c r="D36" s="146"/>
      <c r="E36" s="146"/>
      <c r="F36" s="146"/>
      <c r="G36" s="147" t="s">
        <v>153</v>
      </c>
      <c r="H36" s="148"/>
      <c r="I36" s="148"/>
      <c r="J36" s="149"/>
      <c r="K36" s="137"/>
      <c r="L36" s="136" t="s">
        <v>152</v>
      </c>
      <c r="M36" s="134" t="s">
        <v>153</v>
      </c>
    </row>
    <row r="37" spans="1:13">
      <c r="B37" s="80" t="s">
        <v>96</v>
      </c>
      <c r="C37" s="59" t="s">
        <v>145</v>
      </c>
      <c r="D37" s="59" t="s">
        <v>146</v>
      </c>
      <c r="E37" s="59" t="s">
        <v>148</v>
      </c>
      <c r="F37" s="81" t="s">
        <v>150</v>
      </c>
      <c r="G37" s="59" t="str">
        <f t="shared" ref="G37:J38" si="21">G3</f>
        <v>Q1 2022</v>
      </c>
      <c r="H37" s="59" t="str">
        <f t="shared" si="21"/>
        <v>Q2 2022</v>
      </c>
      <c r="I37" s="59" t="str">
        <f t="shared" si="21"/>
        <v>Q3 2022</v>
      </c>
      <c r="J37" s="60" t="str">
        <f t="shared" si="21"/>
        <v>Q4 2022</v>
      </c>
      <c r="L37" s="59" t="s">
        <v>149</v>
      </c>
      <c r="M37" s="81" t="str">
        <f>M3</f>
        <v>FY 2022</v>
      </c>
    </row>
    <row r="38" spans="1:13">
      <c r="B38" s="13" t="s">
        <v>55</v>
      </c>
      <c r="C38" s="14">
        <v>361347.45036134397</v>
      </c>
      <c r="D38" s="14">
        <v>392666.59323997947</v>
      </c>
      <c r="E38" s="14">
        <v>398126.62212645914</v>
      </c>
      <c r="F38" s="97">
        <v>375323.46037030284</v>
      </c>
      <c r="G38" s="14">
        <f t="shared" si="21"/>
        <v>359166.60588334122</v>
      </c>
      <c r="H38" s="14">
        <f t="shared" si="21"/>
        <v>373989.74925042252</v>
      </c>
      <c r="I38" s="14">
        <f t="shared" si="21"/>
        <v>403465.54072534782</v>
      </c>
      <c r="J38" s="31">
        <f t="shared" si="21"/>
        <v>379040.774134523</v>
      </c>
      <c r="L38" s="97">
        <f>L4</f>
        <v>1527464.1260980854</v>
      </c>
      <c r="M38" s="31">
        <f>M4</f>
        <v>1515662.6699936346</v>
      </c>
    </row>
    <row r="39" spans="1:13">
      <c r="B39" s="24" t="s">
        <v>122</v>
      </c>
      <c r="C39" s="25">
        <v>69450.457633566315</v>
      </c>
      <c r="D39" s="25">
        <v>71426.2003733811</v>
      </c>
      <c r="E39" s="25">
        <v>70096.12004863951</v>
      </c>
      <c r="F39" s="100">
        <v>73533.386986123412</v>
      </c>
      <c r="G39" s="25">
        <f>G8-G61</f>
        <v>68793.211271834603</v>
      </c>
      <c r="H39" s="25">
        <f>H8-H61</f>
        <v>71566.25133225217</v>
      </c>
      <c r="I39" s="25">
        <f>I8-I61</f>
        <v>70057.886812954166</v>
      </c>
      <c r="J39" s="34">
        <f>J8-J61</f>
        <v>72950.088921685485</v>
      </c>
      <c r="L39" s="100">
        <f>L8-L61</f>
        <v>284506.16504171037</v>
      </c>
      <c r="M39" s="34">
        <f>M8-M61</f>
        <v>283367.43833872641</v>
      </c>
    </row>
    <row r="40" spans="1:13" ht="13.5" thickBot="1">
      <c r="B40" s="15" t="s">
        <v>59</v>
      </c>
      <c r="C40" s="16">
        <v>430797.90799491026</v>
      </c>
      <c r="D40" s="16">
        <v>464092.79361336055</v>
      </c>
      <c r="E40" s="16">
        <v>468222.74217509863</v>
      </c>
      <c r="F40" s="96">
        <v>448856.84735642624</v>
      </c>
      <c r="G40" s="16">
        <f t="shared" ref="G40" si="22">G38+G39</f>
        <v>427959.81715517584</v>
      </c>
      <c r="H40" s="16">
        <f t="shared" ref="H40:I40" si="23">H38+H39</f>
        <v>445556.00058267469</v>
      </c>
      <c r="I40" s="16">
        <f t="shared" si="23"/>
        <v>473523.42753830197</v>
      </c>
      <c r="J40" s="29">
        <f t="shared" ref="J40" si="24">J38+J39</f>
        <v>451990.86305620847</v>
      </c>
      <c r="L40" s="96">
        <f t="shared" ref="L40:M40" si="25">L38+L39</f>
        <v>1811970.2911397959</v>
      </c>
      <c r="M40" s="29">
        <f t="shared" si="25"/>
        <v>1799030.1083323611</v>
      </c>
    </row>
    <row r="41" spans="1:13">
      <c r="A41" s="6"/>
      <c r="B41" s="13" t="s">
        <v>50</v>
      </c>
      <c r="C41" s="14">
        <v>-104346.82328481997</v>
      </c>
      <c r="D41" s="14">
        <v>-126463.28708974166</v>
      </c>
      <c r="E41" s="14">
        <v>-117451.67011445919</v>
      </c>
      <c r="F41" s="97">
        <v>-128517.71802816207</v>
      </c>
      <c r="G41" s="14">
        <f>G10+G11</f>
        <v>-106033.94843273585</v>
      </c>
      <c r="H41" s="14">
        <f t="shared" ref="H41:M41" si="26">H10+H11</f>
        <v>-111549.22383198621</v>
      </c>
      <c r="I41" s="14">
        <f t="shared" si="26"/>
        <v>-159083.57406806567</v>
      </c>
      <c r="J41" s="31">
        <f t="shared" si="26"/>
        <v>-124933.90846358835</v>
      </c>
      <c r="L41" s="97">
        <f t="shared" ref="L41" si="27">L10+L11</f>
        <v>-476779.49851718289</v>
      </c>
      <c r="M41" s="31">
        <f t="shared" si="26"/>
        <v>-501600.65479637607</v>
      </c>
    </row>
    <row r="42" spans="1:13">
      <c r="B42" s="24" t="s">
        <v>123</v>
      </c>
      <c r="C42" s="25">
        <v>-185144.10469868328</v>
      </c>
      <c r="D42" s="25">
        <v>-193889.74331826105</v>
      </c>
      <c r="E42" s="25">
        <v>-211764.69666874234</v>
      </c>
      <c r="F42" s="100">
        <v>-215562.43829036714</v>
      </c>
      <c r="G42" s="25">
        <f>G18-G62</f>
        <v>-187374.38062931391</v>
      </c>
      <c r="H42" s="25">
        <f>H18-H62</f>
        <v>-193770.52725516315</v>
      </c>
      <c r="I42" s="25">
        <f>I18-I62</f>
        <v>-212326.11952467752</v>
      </c>
      <c r="J42" s="34">
        <f>J18-J62</f>
        <v>-216993.72340839839</v>
      </c>
      <c r="L42" s="100">
        <f>L18-L62</f>
        <v>-806360.98297605384</v>
      </c>
      <c r="M42" s="34">
        <f>M18-M62</f>
        <v>-810464.75081755302</v>
      </c>
    </row>
    <row r="43" spans="1:13">
      <c r="A43" s="7"/>
      <c r="B43" s="13" t="s">
        <v>48</v>
      </c>
      <c r="C43" s="14">
        <v>221.13978569217213</v>
      </c>
      <c r="D43" s="14">
        <v>-66.331500084435049</v>
      </c>
      <c r="E43" s="14">
        <v>-334.07792023587626</v>
      </c>
      <c r="F43" s="97">
        <v>487.67623091567816</v>
      </c>
      <c r="G43" s="14">
        <f t="shared" ref="G43" si="28">G19</f>
        <v>221.13978569217213</v>
      </c>
      <c r="H43" s="14">
        <f t="shared" ref="H43:I43" si="29">H19</f>
        <v>-66.331500084435163</v>
      </c>
      <c r="I43" s="14">
        <f t="shared" si="29"/>
        <v>-334.07792023587615</v>
      </c>
      <c r="J43" s="31">
        <f t="shared" ref="J43" si="30">J19</f>
        <v>487.67623091567827</v>
      </c>
      <c r="L43" s="97">
        <f t="shared" ref="L43:M43" si="31">L19</f>
        <v>308.40659628753912</v>
      </c>
      <c r="M43" s="31">
        <f t="shared" si="31"/>
        <v>308.40659628753912</v>
      </c>
    </row>
    <row r="44" spans="1:13" ht="13.5" thickBot="1">
      <c r="A44" s="6"/>
      <c r="B44" s="26" t="s">
        <v>57</v>
      </c>
      <c r="C44" s="27">
        <v>141528.11979709921</v>
      </c>
      <c r="D44" s="27">
        <v>143673.4317052734</v>
      </c>
      <c r="E44" s="27">
        <v>138672.29747166124</v>
      </c>
      <c r="F44" s="98">
        <v>105264.3672688127</v>
      </c>
      <c r="G44" s="27">
        <f t="shared" ref="G44" si="32">SUM(G40:G43)</f>
        <v>134772.62787881825</v>
      </c>
      <c r="H44" s="27">
        <f t="shared" ref="H44:I44" si="33">SUM(H40:H43)</f>
        <v>140169.91799544092</v>
      </c>
      <c r="I44" s="27">
        <f t="shared" si="33"/>
        <v>101779.6560253229</v>
      </c>
      <c r="J44" s="32">
        <f t="shared" ref="J44" si="34">SUM(J40:J43)</f>
        <v>110550.90741513742</v>
      </c>
      <c r="L44" s="98">
        <f t="shared" ref="L44:M44" si="35">SUM(L40:L43)</f>
        <v>529138.21624284668</v>
      </c>
      <c r="M44" s="32">
        <f t="shared" si="35"/>
        <v>487273.10931471951</v>
      </c>
    </row>
    <row r="45" spans="1:13">
      <c r="B45" s="13" t="s">
        <v>69</v>
      </c>
      <c r="C45" s="14">
        <v>-56666.060749678145</v>
      </c>
      <c r="D45" s="14">
        <v>-45576.362717693693</v>
      </c>
      <c r="E45" s="14">
        <v>-25942.078211234846</v>
      </c>
      <c r="F45" s="97">
        <v>-18425.077000187361</v>
      </c>
      <c r="G45" s="14">
        <f t="shared" ref="G45" si="36">G21</f>
        <v>-52510.952377928123</v>
      </c>
      <c r="H45" s="14">
        <f t="shared" ref="H45:I45" si="37">H21</f>
        <v>-30656.185684888078</v>
      </c>
      <c r="I45" s="14">
        <f t="shared" si="37"/>
        <v>-16897.954132833227</v>
      </c>
      <c r="J45" s="31">
        <f t="shared" ref="J45" si="38">J21</f>
        <v>-38574.633583165676</v>
      </c>
      <c r="L45" s="97">
        <f t="shared" ref="L45:M45" si="39">L21</f>
        <v>-146609.57867879406</v>
      </c>
      <c r="M45" s="31">
        <f t="shared" si="39"/>
        <v>-138639.7257788151</v>
      </c>
    </row>
    <row r="46" spans="1:13" ht="13.5" thickBot="1">
      <c r="B46" s="26" t="s">
        <v>58</v>
      </c>
      <c r="C46" s="27">
        <v>84862.059047421062</v>
      </c>
      <c r="D46" s="27">
        <v>98097.068987579696</v>
      </c>
      <c r="E46" s="27">
        <v>112730.21926042638</v>
      </c>
      <c r="F46" s="98">
        <v>86839.290268625336</v>
      </c>
      <c r="G46" s="27">
        <f t="shared" ref="G46" si="40">G44+G45</f>
        <v>82261.675500890124</v>
      </c>
      <c r="H46" s="27">
        <f t="shared" ref="H46:I46" si="41">H44+H45</f>
        <v>109513.73231055285</v>
      </c>
      <c r="I46" s="27">
        <f t="shared" si="41"/>
        <v>84881.701892489669</v>
      </c>
      <c r="J46" s="32">
        <f t="shared" ref="J46" si="42">J44+J45</f>
        <v>71976.273831971746</v>
      </c>
      <c r="L46" s="98">
        <f t="shared" ref="L46:M46" si="43">L44+L45</f>
        <v>382528.63756405259</v>
      </c>
      <c r="M46" s="32">
        <f t="shared" si="43"/>
        <v>348633.3835359044</v>
      </c>
    </row>
    <row r="47" spans="1:13">
      <c r="B47" s="13" t="s">
        <v>49</v>
      </c>
      <c r="C47" s="14">
        <v>12345.168872503207</v>
      </c>
      <c r="D47" s="14">
        <v>12042.510937726125</v>
      </c>
      <c r="E47" s="14">
        <v>14693.483610350682</v>
      </c>
      <c r="F47" s="97">
        <v>1024.2055200954346</v>
      </c>
      <c r="G47" s="14">
        <f t="shared" ref="G47" si="44">G23</f>
        <v>-267.95289205206018</v>
      </c>
      <c r="H47" s="14">
        <f t="shared" ref="H47:I47" si="45">H23</f>
        <v>1121.45853901494</v>
      </c>
      <c r="I47" s="14">
        <f t="shared" si="45"/>
        <v>3031.045875888205</v>
      </c>
      <c r="J47" s="31">
        <f t="shared" ref="J47" si="46">J23</f>
        <v>14263.855263556052</v>
      </c>
      <c r="L47" s="97">
        <f t="shared" ref="L47:M47" si="47">L23</f>
        <v>40105.368940675449</v>
      </c>
      <c r="M47" s="31">
        <f t="shared" si="47"/>
        <v>18148.406786407137</v>
      </c>
    </row>
    <row r="48" spans="1:13" ht="13.5" thickBot="1">
      <c r="B48" s="36" t="s">
        <v>51</v>
      </c>
      <c r="C48" s="37">
        <v>97207.227919924277</v>
      </c>
      <c r="D48" s="37">
        <v>110139.57992530582</v>
      </c>
      <c r="E48" s="37">
        <v>127423.70287077707</v>
      </c>
      <c r="F48" s="99">
        <v>87863.495788720771</v>
      </c>
      <c r="G48" s="37">
        <f t="shared" ref="G48" si="48">G46+G47</f>
        <v>81993.72260883807</v>
      </c>
      <c r="H48" s="37">
        <f t="shared" ref="H48:I48" si="49">H46+H47</f>
        <v>110635.19084956779</v>
      </c>
      <c r="I48" s="37">
        <f t="shared" si="49"/>
        <v>87912.747768377871</v>
      </c>
      <c r="J48" s="38">
        <f t="shared" ref="J48" si="50">J46+J47</f>
        <v>86240.129095527795</v>
      </c>
      <c r="L48" s="99">
        <f t="shared" ref="L48:M48" si="51">L46+L47</f>
        <v>422634.00650472805</v>
      </c>
      <c r="M48" s="38">
        <f t="shared" si="51"/>
        <v>366781.79032231151</v>
      </c>
    </row>
    <row r="49" spans="2:13">
      <c r="B49" s="24" t="s">
        <v>60</v>
      </c>
      <c r="C49" s="25">
        <v>-1150.8773248900252</v>
      </c>
      <c r="D49" s="25">
        <v>-3190.6573502947986</v>
      </c>
      <c r="E49" s="25">
        <v>-652.93906018713824</v>
      </c>
      <c r="F49" s="100">
        <v>-4121.5974206114852</v>
      </c>
      <c r="G49" s="25">
        <f t="shared" ref="G49" si="52">G25</f>
        <v>-1150.8753600014106</v>
      </c>
      <c r="H49" s="25">
        <f t="shared" ref="H49:I49" si="53">H25</f>
        <v>-3190.4348431127246</v>
      </c>
      <c r="I49" s="25">
        <f t="shared" si="53"/>
        <v>-653.23199598419706</v>
      </c>
      <c r="J49" s="34">
        <f t="shared" ref="J49" si="54">J25</f>
        <v>-4542.4517359650217</v>
      </c>
      <c r="L49" s="100">
        <f t="shared" ref="L49:M49" si="55">L25</f>
        <v>-9116.0711559834472</v>
      </c>
      <c r="M49" s="34">
        <f t="shared" si="55"/>
        <v>-9536.993935063354</v>
      </c>
    </row>
    <row r="50" spans="2:13" ht="13.5" thickBot="1">
      <c r="B50" s="36" t="s">
        <v>52</v>
      </c>
      <c r="C50" s="37">
        <v>96056.350595034251</v>
      </c>
      <c r="D50" s="37">
        <v>106948.92257501102</v>
      </c>
      <c r="E50" s="37">
        <v>126770.76381058992</v>
      </c>
      <c r="F50" s="99">
        <v>83741.89836810928</v>
      </c>
      <c r="G50" s="37">
        <f t="shared" ref="G50" si="56">G48+G49</f>
        <v>80842.847248836653</v>
      </c>
      <c r="H50" s="37">
        <f t="shared" ref="H50:I50" si="57">H48+H49</f>
        <v>107444.75600645506</v>
      </c>
      <c r="I50" s="37">
        <f t="shared" si="57"/>
        <v>87259.515772393672</v>
      </c>
      <c r="J50" s="38">
        <f t="shared" ref="J50" si="58">J48+J49</f>
        <v>81697.677359562775</v>
      </c>
      <c r="L50" s="99">
        <f t="shared" ref="L50:M50" si="59">L48+L49</f>
        <v>413517.93534874462</v>
      </c>
      <c r="M50" s="38">
        <f t="shared" si="59"/>
        <v>357244.79638724815</v>
      </c>
    </row>
    <row r="51" spans="2:13">
      <c r="B51" s="19" t="s">
        <v>53</v>
      </c>
      <c r="C51" s="20">
        <v>-5051.6675405612687</v>
      </c>
      <c r="D51" s="20">
        <v>-5081.1660000249803</v>
      </c>
      <c r="E51" s="20">
        <v>-11236.683344530313</v>
      </c>
      <c r="F51" s="101">
        <v>-8235.6381751654335</v>
      </c>
      <c r="G51" s="20">
        <f t="shared" ref="G51" si="60">G27</f>
        <v>-5055.8197026426105</v>
      </c>
      <c r="H51" s="20">
        <f t="shared" ref="H51:I51" si="61">H27</f>
        <v>-5140.7995603241498</v>
      </c>
      <c r="I51" s="20">
        <f t="shared" si="61"/>
        <v>-11173.102825779381</v>
      </c>
      <c r="J51" s="35">
        <f t="shared" ref="J51" si="62">J27</f>
        <v>-8235.4890734030923</v>
      </c>
      <c r="L51" s="101">
        <f t="shared" ref="L51:M51" si="63">L27</f>
        <v>-29605.155060281995</v>
      </c>
      <c r="M51" s="35">
        <f t="shared" si="63"/>
        <v>-29605.211162149233</v>
      </c>
    </row>
    <row r="52" spans="2:13">
      <c r="B52" s="19" t="s">
        <v>54</v>
      </c>
      <c r="C52" s="20">
        <v>0</v>
      </c>
      <c r="D52" s="20">
        <v>0</v>
      </c>
      <c r="E52" s="20">
        <v>0</v>
      </c>
      <c r="F52" s="101">
        <v>0</v>
      </c>
      <c r="G52" s="20">
        <f t="shared" ref="G52" si="64">G28</f>
        <v>0</v>
      </c>
      <c r="H52" s="20">
        <f t="shared" ref="H52:I52" si="65">H28</f>
        <v>0</v>
      </c>
      <c r="I52" s="20">
        <f t="shared" si="65"/>
        <v>0</v>
      </c>
      <c r="J52" s="35">
        <f t="shared" ref="J52" si="66">J28</f>
        <v>0</v>
      </c>
      <c r="L52" s="101">
        <f t="shared" ref="L52:M52" si="67">L28</f>
        <v>0</v>
      </c>
      <c r="M52" s="35">
        <f t="shared" si="67"/>
        <v>0</v>
      </c>
    </row>
    <row r="53" spans="2:13">
      <c r="B53" s="19" t="s">
        <v>133</v>
      </c>
      <c r="C53" s="20">
        <v>0</v>
      </c>
      <c r="D53" s="20">
        <v>0</v>
      </c>
      <c r="E53" s="20">
        <v>0</v>
      </c>
      <c r="F53" s="101">
        <v>0</v>
      </c>
      <c r="G53" s="20">
        <f t="shared" ref="G53" si="68">G29</f>
        <v>0</v>
      </c>
      <c r="H53" s="20">
        <f t="shared" ref="H53:I53" si="69">H29</f>
        <v>0</v>
      </c>
      <c r="I53" s="20">
        <f t="shared" si="69"/>
        <v>0</v>
      </c>
      <c r="J53" s="35">
        <f t="shared" ref="J53" si="70">J29</f>
        <v>0</v>
      </c>
      <c r="L53" s="101">
        <f>+L29</f>
        <v>0</v>
      </c>
      <c r="M53" s="35">
        <f>+M29</f>
        <v>0</v>
      </c>
    </row>
    <row r="54" spans="2:13">
      <c r="B54" s="19" t="s">
        <v>61</v>
      </c>
      <c r="C54" s="20">
        <v>-24754.895261734098</v>
      </c>
      <c r="D54" s="20">
        <v>-23615.469778070401</v>
      </c>
      <c r="E54" s="20">
        <v>-31251.700198289211</v>
      </c>
      <c r="F54" s="101">
        <v>-20938.815198354991</v>
      </c>
      <c r="G54" s="20">
        <f>G30-G65</f>
        <v>-23500.102077306801</v>
      </c>
      <c r="H54" s="20">
        <f>H30-H65</f>
        <v>-19740.319971117737</v>
      </c>
      <c r="I54" s="20">
        <f>I30-I65</f>
        <v>-24926.245106141832</v>
      </c>
      <c r="J54" s="35">
        <f>J30-J65</f>
        <v>-18756.169525946869</v>
      </c>
      <c r="L54" s="101">
        <f>L30-L65</f>
        <v>-100560.8804364487</v>
      </c>
      <c r="M54" s="35">
        <f>M30-M65</f>
        <v>-86922.836680513239</v>
      </c>
    </row>
    <row r="55" spans="2:13">
      <c r="B55" s="19" t="s">
        <v>32</v>
      </c>
      <c r="C55" s="20">
        <v>-7.2074184341093694</v>
      </c>
      <c r="D55" s="20">
        <v>-20.507638279162933</v>
      </c>
      <c r="E55" s="20">
        <v>-321.38398333976977</v>
      </c>
      <c r="F55" s="101">
        <v>104.66662157827207</v>
      </c>
      <c r="G55" s="20">
        <f t="shared" ref="G55" si="71">G31</f>
        <v>3.8530582451854998</v>
      </c>
      <c r="H55" s="20">
        <f t="shared" ref="H55:I55" si="72">H31</f>
        <v>-27.259923573322698</v>
      </c>
      <c r="I55" s="20">
        <f t="shared" si="72"/>
        <v>-158.58559544482381</v>
      </c>
      <c r="J55" s="35">
        <f t="shared" ref="J55" si="73">J31</f>
        <v>-90.722663423038966</v>
      </c>
      <c r="L55" s="101">
        <f t="shared" ref="L55:M55" si="74">L31</f>
        <v>-244.43241847477</v>
      </c>
      <c r="M55" s="35">
        <f t="shared" si="74"/>
        <v>-272.71512419599998</v>
      </c>
    </row>
    <row r="56" spans="2:13" ht="13.5" thickBot="1">
      <c r="B56" s="36" t="s">
        <v>62</v>
      </c>
      <c r="C56" s="37">
        <v>66242.580374304787</v>
      </c>
      <c r="D56" s="37">
        <v>78231.779158636476</v>
      </c>
      <c r="E56" s="37">
        <v>83960.996284430643</v>
      </c>
      <c r="F56" s="99">
        <v>54672.111616167138</v>
      </c>
      <c r="G56" s="37">
        <f t="shared" ref="G56" si="75">SUM(G50:G55)</f>
        <v>52290.778527132432</v>
      </c>
      <c r="H56" s="37">
        <f t="shared" ref="H56:I56" si="76">SUM(H50:H55)</f>
        <v>82536.376551439869</v>
      </c>
      <c r="I56" s="37">
        <f t="shared" si="76"/>
        <v>51001.582245027632</v>
      </c>
      <c r="J56" s="38">
        <f t="shared" ref="J56" si="77">SUM(J50:J55)</f>
        <v>54615.296096789774</v>
      </c>
      <c r="L56" s="99">
        <f t="shared" ref="L56:M56" si="78">SUM(L50:L55)</f>
        <v>283107.46743353916</v>
      </c>
      <c r="M56" s="38">
        <f t="shared" si="78"/>
        <v>240444.03342038972</v>
      </c>
    </row>
    <row r="58" spans="2:13" ht="18" hidden="1">
      <c r="B58" s="4" t="s">
        <v>97</v>
      </c>
      <c r="C58" s="79"/>
      <c r="D58" s="79"/>
      <c r="E58" s="79"/>
      <c r="F58" s="79"/>
      <c r="G58" s="79"/>
      <c r="H58" s="79"/>
      <c r="I58" s="79"/>
      <c r="J58" s="79"/>
    </row>
    <row r="59" spans="2:13" ht="12.75" hidden="1" customHeight="1">
      <c r="B59" s="4"/>
      <c r="C59" s="79"/>
      <c r="D59" s="79"/>
      <c r="E59" s="79"/>
      <c r="F59" s="79"/>
      <c r="G59" s="79"/>
      <c r="H59" s="79"/>
      <c r="I59" s="79"/>
      <c r="J59" s="79"/>
    </row>
    <row r="60" spans="2:13" hidden="1">
      <c r="B60" s="80" t="s">
        <v>96</v>
      </c>
      <c r="C60" s="81" t="s">
        <v>145</v>
      </c>
      <c r="D60" s="81" t="s">
        <v>146</v>
      </c>
      <c r="E60" s="81" t="s">
        <v>148</v>
      </c>
      <c r="F60" s="81" t="s">
        <v>150</v>
      </c>
      <c r="G60" s="81" t="str">
        <f>G3</f>
        <v>Q1 2022</v>
      </c>
      <c r="H60" s="81" t="str">
        <f>H3</f>
        <v>Q2 2022</v>
      </c>
      <c r="I60" s="81" t="str">
        <f>I3</f>
        <v>Q3 2022</v>
      </c>
      <c r="J60" s="60" t="str">
        <f>J3</f>
        <v>Q4 2022</v>
      </c>
      <c r="M60" s="81" t="str">
        <f>M3</f>
        <v>FY 2022</v>
      </c>
    </row>
    <row r="61" spans="2:13" hidden="1">
      <c r="B61" s="9" t="s">
        <v>92</v>
      </c>
      <c r="C61" s="10">
        <v>0</v>
      </c>
      <c r="D61" s="10">
        <v>0</v>
      </c>
      <c r="E61" s="10">
        <v>0</v>
      </c>
      <c r="F61" s="102">
        <v>0</v>
      </c>
      <c r="G61" s="10">
        <v>0</v>
      </c>
      <c r="H61" s="10">
        <v>0</v>
      </c>
      <c r="I61" s="10">
        <v>0</v>
      </c>
      <c r="J61" s="28">
        <v>0</v>
      </c>
      <c r="M61" s="10">
        <v>0</v>
      </c>
    </row>
    <row r="62" spans="2:13" hidden="1">
      <c r="B62" s="11" t="s">
        <v>93</v>
      </c>
      <c r="C62" s="12">
        <v>0</v>
      </c>
      <c r="D62" s="12">
        <v>0</v>
      </c>
      <c r="E62" s="12">
        <v>0</v>
      </c>
      <c r="F62" s="103">
        <v>0</v>
      </c>
      <c r="G62" s="12">
        <v>0</v>
      </c>
      <c r="H62" s="12">
        <v>0</v>
      </c>
      <c r="I62" s="12">
        <v>0</v>
      </c>
      <c r="J62" s="30">
        <v>0</v>
      </c>
      <c r="M62" s="12">
        <v>0</v>
      </c>
    </row>
    <row r="63" spans="2:13" ht="13.5" hidden="1" thickBot="1">
      <c r="B63" s="26" t="s">
        <v>102</v>
      </c>
      <c r="C63" s="27">
        <v>0</v>
      </c>
      <c r="D63" s="27">
        <v>0</v>
      </c>
      <c r="E63" s="27">
        <v>0</v>
      </c>
      <c r="F63" s="98">
        <v>0</v>
      </c>
      <c r="G63" s="27">
        <f t="shared" ref="G63" si="79">G61+G62</f>
        <v>0</v>
      </c>
      <c r="H63" s="27">
        <f t="shared" ref="H63:I63" si="80">H61+H62</f>
        <v>0</v>
      </c>
      <c r="I63" s="27">
        <f t="shared" si="80"/>
        <v>0</v>
      </c>
      <c r="J63" s="32">
        <f t="shared" ref="J63" si="81">J61+J62</f>
        <v>0</v>
      </c>
      <c r="M63" s="27">
        <v>0</v>
      </c>
    </row>
    <row r="64" spans="2:13" hidden="1">
      <c r="B64" s="83" t="s">
        <v>94</v>
      </c>
      <c r="C64" s="79"/>
      <c r="D64" s="79"/>
      <c r="E64" s="79"/>
      <c r="F64" s="79"/>
      <c r="G64" s="79"/>
      <c r="H64" s="79"/>
      <c r="I64" s="79"/>
      <c r="J64" s="79"/>
    </row>
    <row r="65" spans="2:10" hidden="1">
      <c r="B65" s="11" t="s">
        <v>95</v>
      </c>
      <c r="C65" s="79"/>
      <c r="D65" s="79"/>
      <c r="E65" s="79"/>
      <c r="F65" s="79"/>
      <c r="G65" s="79"/>
      <c r="H65" s="79"/>
      <c r="I65" s="79"/>
      <c r="J65" s="79"/>
    </row>
    <row r="66" spans="2:10" ht="13.5" hidden="1" thickBot="1">
      <c r="B66" s="36" t="s">
        <v>103</v>
      </c>
      <c r="C66" s="79"/>
      <c r="D66" s="79"/>
      <c r="E66" s="79"/>
      <c r="F66" s="79"/>
      <c r="G66" s="79"/>
      <c r="H66" s="79"/>
      <c r="I66" s="79"/>
      <c r="J66" s="79"/>
    </row>
    <row r="67" spans="2:10" hidden="1">
      <c r="C67" s="79"/>
      <c r="D67" s="79"/>
      <c r="E67" s="79"/>
      <c r="F67" s="79"/>
      <c r="G67" s="79"/>
      <c r="H67" s="79"/>
      <c r="I67" s="79"/>
      <c r="J67" s="79"/>
    </row>
    <row r="68" spans="2:10">
      <c r="C68" s="79"/>
      <c r="D68" s="79"/>
      <c r="E68" s="79"/>
      <c r="F68" s="79"/>
      <c r="G68" s="79"/>
      <c r="H68" s="79"/>
      <c r="I68" s="79"/>
      <c r="J68" s="79"/>
    </row>
    <row r="69" spans="2:10" s="85" customFormat="1">
      <c r="C69" s="86"/>
      <c r="D69" s="86"/>
      <c r="E69" s="86"/>
      <c r="F69" s="86"/>
      <c r="G69" s="86"/>
      <c r="H69" s="86"/>
      <c r="I69" s="86"/>
      <c r="J69" s="86"/>
    </row>
  </sheetData>
  <mergeCells count="4">
    <mergeCell ref="C2:F2"/>
    <mergeCell ref="G2:J2"/>
    <mergeCell ref="C36:F36"/>
    <mergeCell ref="G36:J36"/>
  </mergeCells>
  <conditionalFormatting sqref="J45:J56 L10 L12:L13 L15:L17">
    <cfRule type="containsBlanks" dxfId="105" priority="12">
      <formula>LEN(TRIM(J10))=0</formula>
    </cfRule>
  </conditionalFormatting>
  <conditionalFormatting sqref="J4:J13 J15:J32">
    <cfRule type="containsBlanks" dxfId="104" priority="20">
      <formula>LEN(TRIM(J4))=0</formula>
    </cfRule>
  </conditionalFormatting>
  <conditionalFormatting sqref="J41">
    <cfRule type="containsBlanks" dxfId="103" priority="16">
      <formula>LEN(TRIM(J41))=0</formula>
    </cfRule>
  </conditionalFormatting>
  <conditionalFormatting sqref="J38">
    <cfRule type="containsBlanks" dxfId="102" priority="19">
      <formula>LEN(TRIM(J38))=0</formula>
    </cfRule>
  </conditionalFormatting>
  <conditionalFormatting sqref="J39">
    <cfRule type="containsBlanks" dxfId="101" priority="18">
      <formula>LEN(TRIM(J39))=0</formula>
    </cfRule>
  </conditionalFormatting>
  <conditionalFormatting sqref="J40">
    <cfRule type="containsBlanks" dxfId="100" priority="17">
      <formula>LEN(TRIM(J40))=0</formula>
    </cfRule>
  </conditionalFormatting>
  <conditionalFormatting sqref="J42">
    <cfRule type="containsBlanks" dxfId="99" priority="15">
      <formula>LEN(TRIM(J42))=0</formula>
    </cfRule>
  </conditionalFormatting>
  <conditionalFormatting sqref="J44">
    <cfRule type="containsBlanks" dxfId="98" priority="14">
      <formula>LEN(TRIM(J44))=0</formula>
    </cfRule>
  </conditionalFormatting>
  <conditionalFormatting sqref="J43">
    <cfRule type="containsBlanks" dxfId="97" priority="13">
      <formula>LEN(TRIM(J43))=0</formula>
    </cfRule>
  </conditionalFormatting>
  <conditionalFormatting sqref="M21:M32 L22 L24 L32 L26 L38:M56">
    <cfRule type="containsBlanks" dxfId="96" priority="11">
      <formula>LEN(TRIM(L21))=0</formula>
    </cfRule>
  </conditionalFormatting>
  <conditionalFormatting sqref="M4:M13 M15:M20 L8:L9 L18 L20">
    <cfRule type="containsBlanks" dxfId="95" priority="10">
      <formula>LEN(TRIM(L4))=0</formula>
    </cfRule>
  </conditionalFormatting>
  <conditionalFormatting sqref="J14">
    <cfRule type="containsBlanks" dxfId="94" priority="9">
      <formula>LEN(TRIM(J14))=0</formula>
    </cfRule>
  </conditionalFormatting>
  <conditionalFormatting sqref="M14">
    <cfRule type="containsBlanks" dxfId="93" priority="8">
      <formula>LEN(TRIM(M14))=0</formula>
    </cfRule>
  </conditionalFormatting>
  <conditionalFormatting sqref="L4:L7">
    <cfRule type="containsBlanks" dxfId="92" priority="7">
      <formula>LEN(TRIM(L4))=0</formula>
    </cfRule>
  </conditionalFormatting>
  <conditionalFormatting sqref="L19">
    <cfRule type="containsBlanks" dxfId="91" priority="5">
      <formula>LEN(TRIM(L19))=0</formula>
    </cfRule>
  </conditionalFormatting>
  <conditionalFormatting sqref="L21">
    <cfRule type="containsBlanks" dxfId="90" priority="4">
      <formula>LEN(TRIM(L21))=0</formula>
    </cfRule>
  </conditionalFormatting>
  <conditionalFormatting sqref="L27:L31">
    <cfRule type="containsBlanks" dxfId="89" priority="3">
      <formula>LEN(TRIM(L27))=0</formula>
    </cfRule>
  </conditionalFormatting>
  <conditionalFormatting sqref="L25">
    <cfRule type="containsBlanks" dxfId="88" priority="2">
      <formula>LEN(TRIM(L25))=0</formula>
    </cfRule>
  </conditionalFormatting>
  <conditionalFormatting sqref="L23">
    <cfRule type="containsBlanks" dxfId="87" priority="1">
      <formula>LEN(TRIM(L23))=0</formula>
    </cfRule>
  </conditionalFormatting>
  <pageMargins left="0.7" right="0.7" top="0.75" bottom="0.75" header="0.3" footer="0.3"/>
  <pageSetup paperSize="8" scale="70" orientation="landscape" r:id="rId1"/>
  <customProperties>
    <customPr name="EpmWorksheetKeyString_GUID" r:id="rId2"/>
  </customProperties>
  <ignoredErrors>
    <ignoredError sqref="C69:G150 K69:K150 C68:F68 L8 K30:K32 G42:I43 K34:K43 K8:K10 G34:I35 K12:K13 K64:K68 G37:I40 G64:G67 G68 H58:I66 K15:K22 G32 G22 G8:G9 G11:M11 H8:J9 G23:K23 H22:J22 G33:M33 H32:J32 G15:J21 L15:M21 L22:M22 H67:J67 G58:G63 J58:M63 H68:J68 J37:J40 L67:M67 J64:J66 L64:M66 L68:M68 G14:M14 G12:J13 L12:M13 G36:J36 J34:J35 G10:J10 L10:M10 L9:M9 G41:J41 L41:M43 L37:M40 L36:M36 L34:M35 J42:J43 G30:J31 L30:M31 L32:M32 M8 G25:K25 G24 K24 K28:K29 G27:K27 G26 K26 M23 M25 M27" formulaRange="1"/>
    <ignoredError sqref="L27 L26:M26 L28:M29 L24:M24 L25 L23 H26:J26 G28:J29 H24:J24 K44:K52 G44:I52 J53:M57 G53:G57 H53:I57 J44:J52 L44:M52" formula="1" formulaRange="1"/>
    <ignoredError sqref="F44:F52 N53:N57 N44:N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zoomScaleNormal="10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cols>
    <col min="1" max="1" width="3" style="1" customWidth="1"/>
    <col min="2" max="2" width="61.5703125" style="1" customWidth="1"/>
    <col min="3" max="3" width="3.85546875" style="62" bestFit="1" customWidth="1"/>
    <col min="4" max="11" width="9.5703125" style="1" customWidth="1"/>
    <col min="12" max="12" width="3.140625" style="1" customWidth="1"/>
    <col min="13" max="14" width="9.42578125" style="1" customWidth="1"/>
    <col min="15" max="15" width="3.140625" style="1" customWidth="1"/>
    <col min="16" max="16384" width="11.42578125" style="1"/>
  </cols>
  <sheetData>
    <row r="1" spans="1:15" ht="18.75" thickBot="1">
      <c r="A1" s="5"/>
      <c r="B1" s="4" t="s">
        <v>160</v>
      </c>
      <c r="C1" s="61"/>
    </row>
    <row r="2" spans="1:15" ht="13.5" thickBot="1">
      <c r="A2" s="5"/>
      <c r="D2" s="145" t="s">
        <v>152</v>
      </c>
      <c r="E2" s="146"/>
      <c r="F2" s="146"/>
      <c r="G2" s="146"/>
      <c r="H2" s="147" t="s">
        <v>153</v>
      </c>
      <c r="I2" s="148"/>
      <c r="J2" s="148"/>
      <c r="K2" s="149"/>
      <c r="M2" s="136" t="s">
        <v>152</v>
      </c>
      <c r="N2" s="135" t="s">
        <v>153</v>
      </c>
    </row>
    <row r="3" spans="1:15">
      <c r="A3" s="5"/>
      <c r="B3" s="80" t="s">
        <v>56</v>
      </c>
      <c r="C3" s="84"/>
      <c r="D3" s="59" t="s">
        <v>145</v>
      </c>
      <c r="E3" s="59" t="s">
        <v>146</v>
      </c>
      <c r="F3" s="59" t="s">
        <v>148</v>
      </c>
      <c r="G3" s="81" t="s">
        <v>150</v>
      </c>
      <c r="H3" s="59" t="str">
        <f>+D3</f>
        <v>Q1 2022</v>
      </c>
      <c r="I3" s="59" t="str">
        <f t="shared" ref="I3:K3" si="0">+E3</f>
        <v>Q2 2022</v>
      </c>
      <c r="J3" s="59" t="str">
        <f t="shared" si="0"/>
        <v>Q3 2022</v>
      </c>
      <c r="K3" s="60" t="str">
        <f t="shared" si="0"/>
        <v>Q4 2022</v>
      </c>
      <c r="M3" s="59" t="s">
        <v>149</v>
      </c>
      <c r="N3" s="59" t="s">
        <v>149</v>
      </c>
    </row>
    <row r="4" spans="1:15">
      <c r="A4" s="5"/>
      <c r="B4" s="49" t="s">
        <v>55</v>
      </c>
      <c r="C4" s="63" t="s">
        <v>80</v>
      </c>
      <c r="D4" s="47">
        <f>+'P&amp;L - Analytic view'!C38</f>
        <v>361347.45036134397</v>
      </c>
      <c r="E4" s="47">
        <f>+'P&amp;L - Analytic view'!D38</f>
        <v>392666.59323997947</v>
      </c>
      <c r="F4" s="47">
        <f>+'P&amp;L - Analytic view'!E38</f>
        <v>398126.62212645914</v>
      </c>
      <c r="G4" s="104">
        <f>+'P&amp;L - Analytic view'!F38</f>
        <v>375323.46037030284</v>
      </c>
      <c r="H4" s="47">
        <f>+'P&amp;L - Analytic view'!G38</f>
        <v>359166.60588334122</v>
      </c>
      <c r="I4" s="47">
        <f>+'P&amp;L - Analytic view'!H38</f>
        <v>373989.74925042252</v>
      </c>
      <c r="J4" s="47">
        <f>+'P&amp;L - Analytic view'!I38</f>
        <v>403465.54072534782</v>
      </c>
      <c r="K4" s="48">
        <f>+'P&amp;L - Analytic view'!J38</f>
        <v>379040.774134523</v>
      </c>
      <c r="M4" s="104">
        <f>+'P&amp;L - Analytic view'!L4</f>
        <v>1527464.1260980854</v>
      </c>
      <c r="N4" s="48">
        <f>+'P&amp;L - Analytic view'!M4</f>
        <v>1515662.6699936346</v>
      </c>
      <c r="O4" s="3"/>
    </row>
    <row r="5" spans="1:15">
      <c r="A5" s="5"/>
      <c r="B5" s="1" t="s">
        <v>70</v>
      </c>
      <c r="C5" s="64"/>
      <c r="D5" s="20">
        <v>-98470.388101781762</v>
      </c>
      <c r="E5" s="20">
        <v>-108395.77686402896</v>
      </c>
      <c r="F5" s="20">
        <v>-104965.52562852745</v>
      </c>
      <c r="G5" s="101">
        <v>-98507.378627161146</v>
      </c>
      <c r="H5" s="20">
        <v>-97918.649969820864</v>
      </c>
      <c r="I5" s="20">
        <v>-103788.79543839814</v>
      </c>
      <c r="J5" s="20">
        <v>-103632.47373217467</v>
      </c>
      <c r="K5" s="35">
        <v>-103472.52596259367</v>
      </c>
      <c r="M5" s="101">
        <v>-410339.06922149932</v>
      </c>
      <c r="N5" s="35">
        <v>-408812.44510298735</v>
      </c>
      <c r="O5" s="3"/>
    </row>
    <row r="6" spans="1:15" ht="13.5" thickBot="1">
      <c r="A6" s="5"/>
      <c r="B6" s="15" t="s">
        <v>71</v>
      </c>
      <c r="C6" s="65" t="s">
        <v>81</v>
      </c>
      <c r="D6" s="16">
        <f t="shared" ref="D6:E6" si="1">D4+D5</f>
        <v>262877.0622595622</v>
      </c>
      <c r="E6" s="16">
        <f t="shared" si="1"/>
        <v>284270.81637595053</v>
      </c>
      <c r="F6" s="16">
        <f t="shared" ref="F6:J6" si="2">F4+F5</f>
        <v>293161.09649793169</v>
      </c>
      <c r="G6" s="96">
        <f t="shared" si="2"/>
        <v>276816.08174314169</v>
      </c>
      <c r="H6" s="16">
        <f t="shared" si="2"/>
        <v>261247.95591352036</v>
      </c>
      <c r="I6" s="16">
        <f t="shared" si="2"/>
        <v>270200.95381202438</v>
      </c>
      <c r="J6" s="16">
        <f t="shared" si="2"/>
        <v>299833.06699317315</v>
      </c>
      <c r="K6" s="29">
        <f t="shared" ref="K6" si="3">K4+K5</f>
        <v>275568.24817192933</v>
      </c>
      <c r="M6" s="96">
        <f>M4+M5</f>
        <v>1117125.0568765861</v>
      </c>
      <c r="N6" s="29">
        <f>N4+N5</f>
        <v>1106850.2248906472</v>
      </c>
      <c r="O6" s="3"/>
    </row>
    <row r="7" spans="1:15">
      <c r="A7" s="5"/>
      <c r="B7" s="50"/>
      <c r="C7" s="66"/>
      <c r="D7" s="51"/>
      <c r="E7" s="51"/>
      <c r="F7" s="51"/>
      <c r="G7" s="51"/>
      <c r="H7" s="51"/>
      <c r="I7" s="51"/>
      <c r="J7" s="51"/>
      <c r="K7" s="51"/>
      <c r="M7" s="51"/>
      <c r="N7" s="51"/>
    </row>
    <row r="8" spans="1:15">
      <c r="A8" s="5"/>
      <c r="B8" s="80" t="s">
        <v>56</v>
      </c>
      <c r="C8" s="84"/>
      <c r="D8" s="81" t="str">
        <f t="shared" ref="D8:J8" si="4">D3</f>
        <v>Q1 2022</v>
      </c>
      <c r="E8" s="81" t="str">
        <f t="shared" si="4"/>
        <v>Q2 2022</v>
      </c>
      <c r="F8" s="81" t="str">
        <f t="shared" si="4"/>
        <v>Q3 2022</v>
      </c>
      <c r="G8" s="81" t="str">
        <f t="shared" si="4"/>
        <v>Q4 2022</v>
      </c>
      <c r="H8" s="81" t="str">
        <f t="shared" si="4"/>
        <v>Q1 2022</v>
      </c>
      <c r="I8" s="81" t="str">
        <f t="shared" si="4"/>
        <v>Q2 2022</v>
      </c>
      <c r="J8" s="81" t="str">
        <f t="shared" si="4"/>
        <v>Q3 2022</v>
      </c>
      <c r="K8" s="82" t="str">
        <f t="shared" ref="K8" si="5">K3</f>
        <v>Q4 2022</v>
      </c>
      <c r="M8" s="81" t="str">
        <f>M3</f>
        <v>FY 2022</v>
      </c>
      <c r="N8" s="81" t="str">
        <f>N3</f>
        <v>FY 2022</v>
      </c>
    </row>
    <row r="9" spans="1:15">
      <c r="A9" s="5"/>
      <c r="B9" s="49" t="s">
        <v>50</v>
      </c>
      <c r="C9" s="63" t="s">
        <v>82</v>
      </c>
      <c r="D9" s="47">
        <f>+'P&amp;L - Analytic view'!C10</f>
        <v>-104346.82328481997</v>
      </c>
      <c r="E9" s="47">
        <f>+'P&amp;L - Analytic view'!D10</f>
        <v>-126463.28708974166</v>
      </c>
      <c r="F9" s="47">
        <f>+'P&amp;L - Analytic view'!E10</f>
        <v>-117451.67011445919</v>
      </c>
      <c r="G9" s="104">
        <f>+'P&amp;L - Analytic view'!F10</f>
        <v>-128517.71802816207</v>
      </c>
      <c r="H9" s="47">
        <f>+'P&amp;L - Analytic view'!G10</f>
        <v>-105780.7715794114</v>
      </c>
      <c r="I9" s="47">
        <f>+'P&amp;L - Analytic view'!H10</f>
        <v>-113245.98363053554</v>
      </c>
      <c r="J9" s="47">
        <f>+'P&amp;L - Analytic view'!I10</f>
        <v>-160216.37443367107</v>
      </c>
      <c r="K9" s="48">
        <f>+'P&amp;L - Analytic view'!J10</f>
        <v>-125092.78579217178</v>
      </c>
      <c r="M9" s="104">
        <f>+'P&amp;L - Analytic view'!L10</f>
        <v>-476779.49851718289</v>
      </c>
      <c r="N9" s="48">
        <f>+'P&amp;L - Analytic view'!M10</f>
        <v>-504335.91543578979</v>
      </c>
      <c r="O9" s="3"/>
    </row>
    <row r="10" spans="1:15">
      <c r="A10" s="5"/>
      <c r="B10" s="19" t="s">
        <v>157</v>
      </c>
      <c r="C10" s="68"/>
      <c r="D10" s="139"/>
      <c r="E10" s="139"/>
      <c r="F10" s="139"/>
      <c r="G10" s="139"/>
      <c r="H10" s="20">
        <f>+'P&amp;L - Analytic view'!G14</f>
        <v>-7223.5421339507402</v>
      </c>
      <c r="I10" s="20">
        <f>+'P&amp;L - Analytic view'!H14</f>
        <v>-9750.455505092461</v>
      </c>
      <c r="J10" s="20">
        <f>+'P&amp;L - Analytic view'!I14</f>
        <v>-9597.2362247745987</v>
      </c>
      <c r="K10" s="35">
        <f>+'P&amp;L - Analytic view'!J14</f>
        <v>-9517.5973749579025</v>
      </c>
      <c r="M10" s="139"/>
      <c r="N10" s="35">
        <f>+'P&amp;L - Analytic view'!M14</f>
        <v>-36088.831238775703</v>
      </c>
      <c r="O10" s="3"/>
    </row>
    <row r="11" spans="1:15">
      <c r="A11" s="5"/>
      <c r="B11" s="19" t="s">
        <v>155</v>
      </c>
      <c r="C11" s="68"/>
      <c r="D11" s="20">
        <f>+'P&amp;L - Analytic view'!C11</f>
        <v>0</v>
      </c>
      <c r="E11" s="20">
        <f>+'P&amp;L - Analytic view'!D11</f>
        <v>0</v>
      </c>
      <c r="F11" s="20">
        <f>+'P&amp;L - Analytic view'!E11</f>
        <v>0</v>
      </c>
      <c r="G11" s="101">
        <f>+'P&amp;L - Analytic view'!F11</f>
        <v>0</v>
      </c>
      <c r="H11" s="20">
        <f>+'P&amp;L - Analytic view'!G11</f>
        <v>-253.17685332444148</v>
      </c>
      <c r="I11" s="20">
        <f>+'P&amp;L - Analytic view'!H11</f>
        <v>1696.7597985493287</v>
      </c>
      <c r="J11" s="20">
        <f>+'P&amp;L - Analytic view'!I11</f>
        <v>1132.8003656054034</v>
      </c>
      <c r="K11" s="35">
        <f>+'P&amp;L - Analytic view'!J11</f>
        <v>158.87732858343315</v>
      </c>
      <c r="M11" s="101">
        <f>+'P&amp;L - Analytic view'!L11</f>
        <v>0</v>
      </c>
      <c r="N11" s="35">
        <f>+'P&amp;L - Analytic view'!M11</f>
        <v>2735.2606394137238</v>
      </c>
      <c r="O11" s="3"/>
    </row>
    <row r="12" spans="1:15">
      <c r="B12" s="1" t="s">
        <v>72</v>
      </c>
      <c r="C12" s="64"/>
      <c r="D12" s="20">
        <v>-2518.0736879658975</v>
      </c>
      <c r="E12" s="20">
        <v>17557.372535428767</v>
      </c>
      <c r="F12" s="20">
        <v>23217.849912509504</v>
      </c>
      <c r="G12" s="101">
        <v>35858.996506804324</v>
      </c>
      <c r="H12" s="20">
        <v>7934.0074342158732</v>
      </c>
      <c r="I12" s="20">
        <v>32682.055960736721</v>
      </c>
      <c r="J12" s="20">
        <v>40060.313291646817</v>
      </c>
      <c r="K12" s="35">
        <v>18636.123826926632</v>
      </c>
      <c r="M12" s="101">
        <f>SUM(D12:G12)</f>
        <v>74116.145266776701</v>
      </c>
      <c r="N12" s="35">
        <v>99312.500513526044</v>
      </c>
      <c r="O12" s="3"/>
    </row>
    <row r="13" spans="1:15">
      <c r="B13" s="1" t="s">
        <v>156</v>
      </c>
      <c r="C13" s="64"/>
      <c r="D13" s="139"/>
      <c r="E13" s="139"/>
      <c r="F13" s="139"/>
      <c r="G13" s="139"/>
      <c r="H13" s="20">
        <v>83.091999999999999</v>
      </c>
      <c r="I13" s="20">
        <v>-413.67899999999997</v>
      </c>
      <c r="J13" s="20">
        <v>-271.678</v>
      </c>
      <c r="K13" s="35">
        <v>-6.0349999999999682</v>
      </c>
      <c r="M13" s="139"/>
      <c r="N13" s="35">
        <v>-608.29999999999995</v>
      </c>
      <c r="O13" s="3"/>
    </row>
    <row r="14" spans="1:15" ht="13.5" thickBot="1">
      <c r="A14" s="5"/>
      <c r="B14" s="15" t="s">
        <v>73</v>
      </c>
      <c r="C14" s="67" t="s">
        <v>83</v>
      </c>
      <c r="D14" s="16">
        <f>SUM(D9:D13)</f>
        <v>-106864.89697278586</v>
      </c>
      <c r="E14" s="16">
        <f t="shared" ref="E14:F14" si="6">SUM(E9:E13)</f>
        <v>-108905.91455431288</v>
      </c>
      <c r="F14" s="16">
        <f t="shared" si="6"/>
        <v>-94233.820201949682</v>
      </c>
      <c r="G14" s="96">
        <f>SUM(G9:G13)</f>
        <v>-92658.721521357744</v>
      </c>
      <c r="H14" s="16">
        <f t="shared" ref="H14:J14" si="7">SUM(H9:H13)</f>
        <v>-105240.39113247072</v>
      </c>
      <c r="I14" s="16">
        <f t="shared" si="7"/>
        <v>-89031.302376341948</v>
      </c>
      <c r="J14" s="16">
        <f t="shared" si="7"/>
        <v>-128892.17500119345</v>
      </c>
      <c r="K14" s="29">
        <f t="shared" ref="K14" si="8">SUM(K9:K13)</f>
        <v>-115821.4170116196</v>
      </c>
      <c r="M14" s="96">
        <f>SUM(M9:M13)</f>
        <v>-402663.35325040622</v>
      </c>
      <c r="N14" s="29">
        <f>SUM(N9:N13)</f>
        <v>-438985.28552162572</v>
      </c>
      <c r="O14" s="3"/>
    </row>
    <row r="15" spans="1:15">
      <c r="A15" s="5"/>
      <c r="B15" s="50"/>
      <c r="C15" s="66"/>
      <c r="D15" s="51"/>
      <c r="E15" s="51"/>
      <c r="F15" s="51"/>
      <c r="G15" s="51"/>
      <c r="H15" s="51"/>
      <c r="I15" s="51"/>
      <c r="J15" s="51"/>
      <c r="K15" s="51"/>
      <c r="M15" s="51"/>
      <c r="N15" s="51"/>
    </row>
    <row r="16" spans="1:15">
      <c r="A16" s="5"/>
      <c r="B16" s="80" t="s">
        <v>56</v>
      </c>
      <c r="C16" s="84"/>
      <c r="D16" s="81" t="str">
        <f t="shared" ref="D16:J16" si="9">D3</f>
        <v>Q1 2022</v>
      </c>
      <c r="E16" s="81" t="str">
        <f t="shared" si="9"/>
        <v>Q2 2022</v>
      </c>
      <c r="F16" s="81" t="str">
        <f t="shared" si="9"/>
        <v>Q3 2022</v>
      </c>
      <c r="G16" s="81" t="str">
        <f t="shared" si="9"/>
        <v>Q4 2022</v>
      </c>
      <c r="H16" s="81" t="str">
        <f t="shared" si="9"/>
        <v>Q1 2022</v>
      </c>
      <c r="I16" s="81" t="str">
        <f t="shared" si="9"/>
        <v>Q2 2022</v>
      </c>
      <c r="J16" s="81" t="str">
        <f t="shared" si="9"/>
        <v>Q3 2022</v>
      </c>
      <c r="K16" s="82" t="str">
        <f t="shared" ref="K16" si="10">K3</f>
        <v>Q4 2022</v>
      </c>
      <c r="M16" s="81" t="str">
        <f>M8</f>
        <v>FY 2022</v>
      </c>
      <c r="N16" s="81" t="str">
        <f>N8</f>
        <v>FY 2022</v>
      </c>
    </row>
    <row r="17" spans="1:15">
      <c r="B17" s="19" t="s">
        <v>123</v>
      </c>
      <c r="C17" s="68"/>
      <c r="D17" s="20">
        <f>+'P&amp;L - Analytic view'!C18-D10</f>
        <v>-185144.10469868328</v>
      </c>
      <c r="E17" s="20">
        <f>+'P&amp;L - Analytic view'!D18-E10</f>
        <v>-193889.74331826105</v>
      </c>
      <c r="F17" s="20">
        <f>+'P&amp;L - Analytic view'!E18-F10</f>
        <v>-211764.69666874234</v>
      </c>
      <c r="G17" s="101">
        <f>+'P&amp;L - Analytic view'!F18-G10</f>
        <v>-215562.43829036714</v>
      </c>
      <c r="H17" s="20">
        <f>+'P&amp;L - Analytic view'!G18-H10</f>
        <v>-180150.83849536316</v>
      </c>
      <c r="I17" s="20">
        <f>+'P&amp;L - Analytic view'!H18-I10</f>
        <v>-184020.0717500707</v>
      </c>
      <c r="J17" s="20">
        <f>+'P&amp;L - Analytic view'!I18-J10</f>
        <v>-202728.88329990293</v>
      </c>
      <c r="K17" s="35">
        <f>+'P&amp;L - Analytic view'!J18-K10</f>
        <v>-207476.12603344049</v>
      </c>
      <c r="M17" s="101">
        <v>-806360.98297605372</v>
      </c>
      <c r="N17" s="35">
        <f>+'P&amp;L - Analytic view'!M18-N10</f>
        <v>-774375.91957877728</v>
      </c>
    </row>
    <row r="18" spans="1:15">
      <c r="B18" s="19" t="s">
        <v>63</v>
      </c>
      <c r="C18" s="68"/>
      <c r="D18" s="20">
        <v>1412.0344358980606</v>
      </c>
      <c r="E18" s="20">
        <v>1734.1119852429515</v>
      </c>
      <c r="F18" s="20">
        <v>5340.8806963560646</v>
      </c>
      <c r="G18" s="101">
        <v>1633.3419447030828</v>
      </c>
      <c r="H18" s="20">
        <f>+D18</f>
        <v>1412.0344358980606</v>
      </c>
      <c r="I18" s="20">
        <f t="shared" ref="I18:K18" si="11">+E18</f>
        <v>1734.1119852429515</v>
      </c>
      <c r="J18" s="20">
        <f t="shared" si="11"/>
        <v>5340.8806963560646</v>
      </c>
      <c r="K18" s="35">
        <f t="shared" si="11"/>
        <v>1633.3419447030828</v>
      </c>
      <c r="M18" s="101">
        <v>10120.36906220016</v>
      </c>
      <c r="N18" s="35">
        <v>10120.36906220016</v>
      </c>
    </row>
    <row r="19" spans="1:15">
      <c r="B19" s="19" t="s">
        <v>122</v>
      </c>
      <c r="C19" s="68"/>
      <c r="D19" s="20">
        <f>+'P&amp;L - Analytic view'!C8</f>
        <v>69450.457633566315</v>
      </c>
      <c r="E19" s="20">
        <f>+'P&amp;L - Analytic view'!D8</f>
        <v>71426.2003733811</v>
      </c>
      <c r="F19" s="20">
        <f>+'P&amp;L - Analytic view'!E8</f>
        <v>70096.12004863951</v>
      </c>
      <c r="G19" s="101">
        <f>+'P&amp;L - Analytic view'!F8</f>
        <v>73533.386986123412</v>
      </c>
      <c r="H19" s="20">
        <f>+'P&amp;L - Analytic view'!G8</f>
        <v>68793.211271834603</v>
      </c>
      <c r="I19" s="20">
        <f>+'P&amp;L - Analytic view'!H8</f>
        <v>71566.25133225217</v>
      </c>
      <c r="J19" s="20">
        <f>+'P&amp;L - Analytic view'!I8</f>
        <v>70057.886812954166</v>
      </c>
      <c r="K19" s="35">
        <f>+'P&amp;L - Analytic view'!J8</f>
        <v>72950.088921685485</v>
      </c>
      <c r="M19" s="101">
        <v>284506.16504171037</v>
      </c>
      <c r="N19" s="35">
        <f>+'P&amp;L - Analytic view'!M8</f>
        <v>283367.43833872641</v>
      </c>
    </row>
    <row r="20" spans="1:15" ht="13.5" thickBot="1">
      <c r="B20" s="15" t="s">
        <v>124</v>
      </c>
      <c r="C20" s="65" t="s">
        <v>84</v>
      </c>
      <c r="D20" s="16">
        <f>SUM(D17:D19)</f>
        <v>-114281.6126292189</v>
      </c>
      <c r="E20" s="16">
        <f t="shared" ref="E20" si="12">SUM(E17:E19)</f>
        <v>-120729.430959637</v>
      </c>
      <c r="F20" s="16">
        <f t="shared" ref="F20:J20" si="13">SUM(F17:F19)</f>
        <v>-136327.69592374677</v>
      </c>
      <c r="G20" s="96">
        <f t="shared" si="13"/>
        <v>-140395.70935954066</v>
      </c>
      <c r="H20" s="16">
        <f t="shared" si="13"/>
        <v>-109945.59278763049</v>
      </c>
      <c r="I20" s="16">
        <f t="shared" si="13"/>
        <v>-110719.70843257557</v>
      </c>
      <c r="J20" s="16">
        <f t="shared" si="13"/>
        <v>-127330.1157905927</v>
      </c>
      <c r="K20" s="29">
        <f t="shared" ref="K20" si="14">SUM(K17:K19)</f>
        <v>-132892.69516705192</v>
      </c>
      <c r="M20" s="96">
        <f>SUM(M17:M19)</f>
        <v>-511734.44887214317</v>
      </c>
      <c r="N20" s="29">
        <f>SUM(N17:N19)</f>
        <v>-480888.11217785068</v>
      </c>
    </row>
    <row r="21" spans="1:15">
      <c r="B21" s="1" t="s">
        <v>74</v>
      </c>
      <c r="C21" s="64"/>
      <c r="D21" s="20">
        <v>44322.401040069548</v>
      </c>
      <c r="E21" s="20">
        <v>45262.04161090649</v>
      </c>
      <c r="F21" s="20">
        <v>55805.597504783043</v>
      </c>
      <c r="G21" s="101">
        <v>44223.305120169418</v>
      </c>
      <c r="H21" s="20">
        <v>37390.598157676868</v>
      </c>
      <c r="I21" s="20">
        <v>40864.232792773342</v>
      </c>
      <c r="J21" s="20">
        <v>46945.884307694592</v>
      </c>
      <c r="K21" s="35">
        <v>46267.803552501457</v>
      </c>
      <c r="M21" s="101">
        <v>189613.3452759285</v>
      </c>
      <c r="N21" s="35">
        <v>171468.51881064626</v>
      </c>
    </row>
    <row r="22" spans="1:15" ht="13.5" thickBot="1">
      <c r="A22" s="5"/>
      <c r="B22" s="15" t="s">
        <v>125</v>
      </c>
      <c r="C22" s="65" t="s">
        <v>85</v>
      </c>
      <c r="D22" s="16">
        <f t="shared" ref="D22:E22" si="15">D20+D21</f>
        <v>-69959.211589149345</v>
      </c>
      <c r="E22" s="16">
        <f t="shared" si="15"/>
        <v>-75467.389348730503</v>
      </c>
      <c r="F22" s="16">
        <f t="shared" ref="F22:J22" si="16">F20+F21</f>
        <v>-80522.098418963724</v>
      </c>
      <c r="G22" s="96">
        <f t="shared" si="16"/>
        <v>-96172.404239371244</v>
      </c>
      <c r="H22" s="16">
        <f t="shared" si="16"/>
        <v>-72554.994629953624</v>
      </c>
      <c r="I22" s="16">
        <f t="shared" si="16"/>
        <v>-69855.475639802229</v>
      </c>
      <c r="J22" s="16">
        <f t="shared" si="16"/>
        <v>-80384.231482898103</v>
      </c>
      <c r="K22" s="29">
        <f t="shared" ref="K22" si="17">K20+K21</f>
        <v>-86624.891614550463</v>
      </c>
      <c r="M22" s="96">
        <f>M20+M21</f>
        <v>-322121.10359621467</v>
      </c>
      <c r="N22" s="29">
        <f>N20+N21</f>
        <v>-309419.59336720442</v>
      </c>
    </row>
    <row r="23" spans="1:15">
      <c r="B23" s="50"/>
      <c r="C23" s="66"/>
      <c r="D23" s="51"/>
      <c r="E23" s="51"/>
      <c r="F23" s="51"/>
      <c r="G23" s="51"/>
      <c r="H23" s="51"/>
      <c r="I23" s="51"/>
      <c r="J23" s="51"/>
      <c r="K23" s="51"/>
      <c r="M23" s="51"/>
      <c r="N23" s="51"/>
    </row>
    <row r="24" spans="1:15">
      <c r="B24" s="80" t="s">
        <v>56</v>
      </c>
      <c r="C24" s="84"/>
      <c r="D24" s="81" t="str">
        <f t="shared" ref="D24:J24" si="18">D3</f>
        <v>Q1 2022</v>
      </c>
      <c r="E24" s="81" t="str">
        <f t="shared" si="18"/>
        <v>Q2 2022</v>
      </c>
      <c r="F24" s="81" t="str">
        <f t="shared" si="18"/>
        <v>Q3 2022</v>
      </c>
      <c r="G24" s="81" t="str">
        <f t="shared" si="18"/>
        <v>Q4 2022</v>
      </c>
      <c r="H24" s="81" t="str">
        <f t="shared" si="18"/>
        <v>Q1 2022</v>
      </c>
      <c r="I24" s="81" t="str">
        <f t="shared" si="18"/>
        <v>Q2 2022</v>
      </c>
      <c r="J24" s="81" t="str">
        <f t="shared" si="18"/>
        <v>Q3 2022</v>
      </c>
      <c r="K24" s="82" t="str">
        <f t="shared" ref="K24" si="19">K3</f>
        <v>Q4 2022</v>
      </c>
      <c r="M24" s="81" t="str">
        <f>M16</f>
        <v>FY 2022</v>
      </c>
      <c r="N24" s="81" t="str">
        <f>N16</f>
        <v>FY 2022</v>
      </c>
    </row>
    <row r="25" spans="1:15">
      <c r="B25" s="54" t="s">
        <v>77</v>
      </c>
      <c r="C25" s="69"/>
      <c r="D25" s="55">
        <f>-(D9+D10+D11)/D4</f>
        <v>0.28877143917986459</v>
      </c>
      <c r="E25" s="55">
        <f t="shared" ref="E25:K25" si="20">-(E9+E10+E11)/E4</f>
        <v>0.32206276079221541</v>
      </c>
      <c r="F25" s="55">
        <f t="shared" si="20"/>
        <v>0.29501084224694818</v>
      </c>
      <c r="G25" s="105">
        <f t="shared" si="20"/>
        <v>0.34241855785237485</v>
      </c>
      <c r="H25" s="55">
        <f t="shared" si="20"/>
        <v>0.3153341338294493</v>
      </c>
      <c r="I25" s="55">
        <f t="shared" si="20"/>
        <v>0.32433958305059513</v>
      </c>
      <c r="J25" s="55">
        <f t="shared" si="20"/>
        <v>0.41807984391823638</v>
      </c>
      <c r="K25" s="56">
        <f t="shared" si="20"/>
        <v>0.35471515207181614</v>
      </c>
      <c r="M25" s="105">
        <f>-(M9+M10+M11)/M4</f>
        <v>0.31213793526864586</v>
      </c>
      <c r="N25" s="56">
        <f>-(N9+N10+N11)/N4</f>
        <v>0.35475537972932325</v>
      </c>
    </row>
    <row r="26" spans="1:15" ht="13.5" thickBot="1">
      <c r="B26" s="52" t="s">
        <v>78</v>
      </c>
      <c r="C26" s="70"/>
      <c r="D26" s="52">
        <f t="shared" ref="D26" si="21">-D14/D6</f>
        <v>0.40652043222876755</v>
      </c>
      <c r="E26" s="52">
        <f t="shared" ref="E26:J26" si="22">-E14/E6</f>
        <v>0.38310620816694707</v>
      </c>
      <c r="F26" s="52">
        <f t="shared" si="22"/>
        <v>0.32144040027021292</v>
      </c>
      <c r="G26" s="106">
        <f>-G14/G6</f>
        <v>0.33473026905761927</v>
      </c>
      <c r="H26" s="52">
        <f t="shared" si="22"/>
        <v>0.40283718494359411</v>
      </c>
      <c r="I26" s="52">
        <f t="shared" si="22"/>
        <v>0.32950032603615448</v>
      </c>
      <c r="J26" s="52">
        <f t="shared" si="22"/>
        <v>0.42987978708875418</v>
      </c>
      <c r="K26" s="53">
        <f>-K14/K6</f>
        <v>0.42030029867358903</v>
      </c>
      <c r="M26" s="106">
        <f>-M14/M6</f>
        <v>0.36044608503924219</v>
      </c>
      <c r="N26" s="53">
        <f>-N14/N6</f>
        <v>0.39660766709876749</v>
      </c>
      <c r="O26" s="3"/>
    </row>
    <row r="27" spans="1:15">
      <c r="B27" s="13" t="s">
        <v>75</v>
      </c>
      <c r="C27" s="71"/>
      <c r="D27" s="57">
        <f>-D20/D4</f>
        <v>0.31626516947867872</v>
      </c>
      <c r="E27" s="57">
        <f t="shared" ref="E27:F27" si="23">-E20/E4</f>
        <v>0.30746040798498186</v>
      </c>
      <c r="F27" s="57">
        <f t="shared" si="23"/>
        <v>0.34242295879536599</v>
      </c>
      <c r="G27" s="107">
        <f t="shared" ref="G27:J27" si="24">-G20/G4</f>
        <v>0.37406590363688696</v>
      </c>
      <c r="H27" s="57">
        <f t="shared" si="24"/>
        <v>0.30611307116714875</v>
      </c>
      <c r="I27" s="57">
        <f t="shared" si="24"/>
        <v>0.29605011542291754</v>
      </c>
      <c r="J27" s="57">
        <f t="shared" si="24"/>
        <v>0.3155910553393963</v>
      </c>
      <c r="K27" s="58">
        <f t="shared" ref="K27" si="25">-K20/K4</f>
        <v>0.35060263759351601</v>
      </c>
      <c r="M27" s="107">
        <f>-M20/M4</f>
        <v>0.3350222372680996</v>
      </c>
      <c r="N27" s="58">
        <f>-N20/N4</f>
        <v>0.31727911605810699</v>
      </c>
      <c r="O27" s="3"/>
    </row>
    <row r="28" spans="1:15" ht="13.5" thickBot="1">
      <c r="B28" s="52" t="s">
        <v>76</v>
      </c>
      <c r="C28" s="70"/>
      <c r="D28" s="52">
        <f t="shared" ref="D28" si="26">-D22/D6</f>
        <v>0.2661290071785431</v>
      </c>
      <c r="E28" s="52">
        <f t="shared" ref="E28:F28" si="27">-E22/E6</f>
        <v>0.26547709086297572</v>
      </c>
      <c r="F28" s="52">
        <f t="shared" si="27"/>
        <v>0.27466843104651789</v>
      </c>
      <c r="G28" s="106">
        <f t="shared" ref="G28:J28" si="28">-G22/G6</f>
        <v>0.3474234720532236</v>
      </c>
      <c r="H28" s="52">
        <f t="shared" si="28"/>
        <v>0.27772464047133505</v>
      </c>
      <c r="I28" s="52">
        <f t="shared" si="28"/>
        <v>0.25853156568943819</v>
      </c>
      <c r="J28" s="52">
        <f t="shared" si="28"/>
        <v>0.26809661885868097</v>
      </c>
      <c r="K28" s="53">
        <f t="shared" ref="K28" si="29">-K22/K6</f>
        <v>0.31435004645565867</v>
      </c>
      <c r="M28" s="106">
        <f>-M22/M6</f>
        <v>0.28834829333865786</v>
      </c>
      <c r="N28" s="53">
        <f>-N22/N6</f>
        <v>0.27954965035831653</v>
      </c>
      <c r="O28" s="3"/>
    </row>
    <row r="29" spans="1:15">
      <c r="B29" s="13" t="s">
        <v>68</v>
      </c>
      <c r="C29" s="71"/>
      <c r="D29" s="57">
        <f t="shared" ref="D29" si="30">D25+D27</f>
        <v>0.60503660865854325</v>
      </c>
      <c r="E29" s="57">
        <f t="shared" ref="E29:F29" si="31">E25+E27</f>
        <v>0.62952316877719727</v>
      </c>
      <c r="F29" s="57">
        <f t="shared" si="31"/>
        <v>0.63743380104231417</v>
      </c>
      <c r="G29" s="107">
        <f t="shared" ref="G29:J30" si="32">G25+G27</f>
        <v>0.71648446148926181</v>
      </c>
      <c r="H29" s="57">
        <f t="shared" si="32"/>
        <v>0.621447204996598</v>
      </c>
      <c r="I29" s="57">
        <f t="shared" si="32"/>
        <v>0.62038969847351266</v>
      </c>
      <c r="J29" s="57">
        <f t="shared" si="32"/>
        <v>0.73367089925763262</v>
      </c>
      <c r="K29" s="58">
        <f t="shared" ref="K29" si="33">K25+K27</f>
        <v>0.70531778966533221</v>
      </c>
      <c r="M29" s="107">
        <f>M25+M27</f>
        <v>0.64716017253674551</v>
      </c>
      <c r="N29" s="58">
        <f t="shared" ref="N29" si="34">N25+N27</f>
        <v>0.67203449578743024</v>
      </c>
      <c r="O29" s="3"/>
    </row>
    <row r="30" spans="1:15" ht="13.5" thickBot="1">
      <c r="B30" s="45" t="s">
        <v>79</v>
      </c>
      <c r="C30" s="72"/>
      <c r="D30" s="45">
        <f t="shared" ref="D30" si="35">D26+D28</f>
        <v>0.67264943940731059</v>
      </c>
      <c r="E30" s="45">
        <f t="shared" ref="E30:F30" si="36">E26+E28</f>
        <v>0.64858329902992273</v>
      </c>
      <c r="F30" s="45">
        <f t="shared" si="36"/>
        <v>0.59610883131673087</v>
      </c>
      <c r="G30" s="108">
        <f t="shared" ref="G30" si="37">G26+G28</f>
        <v>0.68215374111084293</v>
      </c>
      <c r="H30" s="45">
        <f t="shared" si="32"/>
        <v>0.68056182541492916</v>
      </c>
      <c r="I30" s="45">
        <f t="shared" si="32"/>
        <v>0.58803189172559267</v>
      </c>
      <c r="J30" s="45">
        <f t="shared" si="32"/>
        <v>0.69797640594743515</v>
      </c>
      <c r="K30" s="46">
        <f t="shared" ref="K30" si="38">K26+K28</f>
        <v>0.73465034512924765</v>
      </c>
      <c r="M30" s="108">
        <f>M26+M28</f>
        <v>0.64879437837789999</v>
      </c>
      <c r="N30" s="46">
        <f t="shared" ref="N30" si="39">N26+N28</f>
        <v>0.67615731745708407</v>
      </c>
    </row>
    <row r="31" spans="1:15">
      <c r="C31" s="64"/>
    </row>
    <row r="32" spans="1:15">
      <c r="C32" s="1"/>
      <c r="D32" s="92"/>
      <c r="E32" s="92"/>
      <c r="F32" s="92"/>
      <c r="G32" s="92"/>
      <c r="H32" s="92"/>
      <c r="I32" s="92"/>
      <c r="J32" s="92"/>
      <c r="K32" s="92"/>
      <c r="M32" s="92"/>
      <c r="N32" s="92"/>
    </row>
    <row r="33" spans="3:3">
      <c r="C33" s="1"/>
    </row>
    <row r="34" spans="3:3">
      <c r="C34" s="1"/>
    </row>
    <row r="35" spans="3:3">
      <c r="C35" s="1"/>
    </row>
    <row r="36" spans="3:3">
      <c r="C36" s="1"/>
    </row>
  </sheetData>
  <mergeCells count="2">
    <mergeCell ref="D2:G2"/>
    <mergeCell ref="H2:K2"/>
  </mergeCells>
  <conditionalFormatting sqref="N9:N11 N6 M4:N4 M9 M14:N14">
    <cfRule type="containsBlanks" dxfId="86" priority="16">
      <formula>LEN(TRIM(M4))=0</formula>
    </cfRule>
  </conditionalFormatting>
  <conditionalFormatting sqref="N12:N13">
    <cfRule type="containsBlanks" dxfId="85" priority="13">
      <formula>LEN(TRIM(N12))=0</formula>
    </cfRule>
  </conditionalFormatting>
  <conditionalFormatting sqref="N17:N22">
    <cfRule type="containsBlanks" dxfId="84" priority="15">
      <formula>LEN(TRIM(N17))=0</formula>
    </cfRule>
  </conditionalFormatting>
  <conditionalFormatting sqref="N5">
    <cfRule type="containsBlanks" dxfId="83" priority="14">
      <formula>LEN(TRIM(N5))=0</formula>
    </cfRule>
  </conditionalFormatting>
  <conditionalFormatting sqref="K9:K11 K6 K14 K4">
    <cfRule type="containsBlanks" dxfId="82" priority="12">
      <formula>LEN(TRIM(K4))=0</formula>
    </cfRule>
  </conditionalFormatting>
  <conditionalFormatting sqref="K12:K13">
    <cfRule type="containsBlanks" dxfId="81" priority="9">
      <formula>LEN(TRIM(K12))=0</formula>
    </cfRule>
  </conditionalFormatting>
  <conditionalFormatting sqref="K17:K22">
    <cfRule type="containsBlanks" dxfId="80" priority="11">
      <formula>LEN(TRIM(K17))=0</formula>
    </cfRule>
  </conditionalFormatting>
  <conditionalFormatting sqref="K5">
    <cfRule type="containsBlanks" dxfId="79" priority="10">
      <formula>LEN(TRIM(K5))=0</formula>
    </cfRule>
  </conditionalFormatting>
  <conditionalFormatting sqref="M11 M6">
    <cfRule type="containsBlanks" dxfId="78" priority="7">
      <formula>LEN(TRIM(M6))=0</formula>
    </cfRule>
  </conditionalFormatting>
  <conditionalFormatting sqref="M5">
    <cfRule type="containsBlanks" dxfId="77" priority="3">
      <formula>LEN(TRIM(M5))=0</formula>
    </cfRule>
  </conditionalFormatting>
  <conditionalFormatting sqref="M17:M22">
    <cfRule type="containsBlanks" dxfId="76" priority="6">
      <formula>LEN(TRIM(M17))=0</formula>
    </cfRule>
  </conditionalFormatting>
  <conditionalFormatting sqref="M12">
    <cfRule type="containsBlanks" dxfId="75" priority="2">
      <formula>LEN(TRIM(M12))=0</formula>
    </cfRule>
  </conditionalFormatting>
  <pageMargins left="0.7" right="0.7" top="0.75" bottom="0.75" header="0.3" footer="0.3"/>
  <pageSetup paperSize="9" scale="57" orientation="landscape" r:id="rId1"/>
  <customProperties>
    <customPr name="EpmWorksheetKeyString_GUID" r:id="rId2"/>
  </customProperties>
  <ignoredErrors>
    <ignoredError sqref="I12:M29"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workbookViewId="0">
      <selection activeCell="B1" sqref="B1"/>
    </sheetView>
  </sheetViews>
  <sheetFormatPr baseColWidth="10" defaultColWidth="11.42578125" defaultRowHeight="12.75" customHeight="1"/>
  <cols>
    <col min="1" max="1" width="3.85546875" style="78" customWidth="1"/>
    <col min="2" max="2" width="31" style="78" bestFit="1" customWidth="1"/>
    <col min="3" max="10" width="10.140625" style="78" customWidth="1"/>
    <col min="11" max="11" width="3" style="78" customWidth="1"/>
    <col min="12" max="13" width="10.140625" style="78" customWidth="1"/>
    <col min="14" max="14" width="2.5703125" style="78" customWidth="1"/>
    <col min="15" max="16384" width="11.42578125" style="78"/>
  </cols>
  <sheetData>
    <row r="1" spans="1:14" s="1" customFormat="1" ht="18.75" thickBot="1">
      <c r="A1" s="5"/>
      <c r="B1" s="4" t="s">
        <v>159</v>
      </c>
    </row>
    <row r="2" spans="1:14" s="88" customFormat="1" ht="12.75" customHeight="1" thickBot="1">
      <c r="B2" s="110"/>
      <c r="C2" s="140" t="s">
        <v>152</v>
      </c>
      <c r="D2" s="141"/>
      <c r="E2" s="141"/>
      <c r="F2" s="141"/>
      <c r="G2" s="142" t="s">
        <v>153</v>
      </c>
      <c r="H2" s="143"/>
      <c r="I2" s="143"/>
      <c r="J2" s="144"/>
      <c r="L2" s="136" t="s">
        <v>152</v>
      </c>
      <c r="M2" s="135" t="s">
        <v>153</v>
      </c>
    </row>
    <row r="3" spans="1:14" ht="12.75" customHeight="1">
      <c r="A3" s="77"/>
      <c r="B3" s="80" t="s">
        <v>56</v>
      </c>
      <c r="C3" s="81" t="s">
        <v>145</v>
      </c>
      <c r="D3" s="81" t="s">
        <v>146</v>
      </c>
      <c r="E3" s="81" t="s">
        <v>148</v>
      </c>
      <c r="F3" s="81" t="s">
        <v>150</v>
      </c>
      <c r="G3" s="81" t="s">
        <v>145</v>
      </c>
      <c r="H3" s="81" t="s">
        <v>146</v>
      </c>
      <c r="I3" s="81" t="s">
        <v>148</v>
      </c>
      <c r="J3" s="60" t="s">
        <v>150</v>
      </c>
      <c r="K3" s="74"/>
      <c r="L3" s="59" t="s">
        <v>149</v>
      </c>
      <c r="M3" s="59" t="s">
        <v>149</v>
      </c>
      <c r="N3" s="74"/>
    </row>
    <row r="4" spans="1:14" ht="12.75" customHeight="1">
      <c r="A4" s="77"/>
      <c r="B4" s="75" t="s">
        <v>86</v>
      </c>
      <c r="C4" s="20">
        <v>93010.371695265596</v>
      </c>
      <c r="D4" s="20">
        <v>91875.884634866699</v>
      </c>
      <c r="E4" s="20">
        <v>92420.080107277128</v>
      </c>
      <c r="F4" s="101">
        <v>95030.952470433142</v>
      </c>
      <c r="G4" s="20">
        <v>94623.077981178212</v>
      </c>
      <c r="H4" s="20">
        <v>92850.106642861007</v>
      </c>
      <c r="I4" s="20">
        <v>92649.518419355954</v>
      </c>
      <c r="J4" s="30">
        <v>92934.583177048757</v>
      </c>
      <c r="K4" s="74"/>
      <c r="L4" s="103">
        <v>372337.28890784254</v>
      </c>
      <c r="M4" s="30">
        <v>373057.2862204439</v>
      </c>
      <c r="N4" s="74"/>
    </row>
    <row r="5" spans="1:14" ht="12.75" customHeight="1">
      <c r="A5" s="77"/>
      <c r="B5" s="13" t="s">
        <v>98</v>
      </c>
      <c r="C5" s="14">
        <v>80828.339586623682</v>
      </c>
      <c r="D5" s="14">
        <v>93343.503822244485</v>
      </c>
      <c r="E5" s="14">
        <v>96798.464021549386</v>
      </c>
      <c r="F5" s="97">
        <v>88673.690256281305</v>
      </c>
      <c r="G5" s="14">
        <v>79867.338975850784</v>
      </c>
      <c r="H5" s="14">
        <v>86907.058575749936</v>
      </c>
      <c r="I5" s="14">
        <v>103914.01417595932</v>
      </c>
      <c r="J5" s="30">
        <v>88938.952869448491</v>
      </c>
      <c r="K5" s="74"/>
      <c r="L5" s="103">
        <v>359643.99768669886</v>
      </c>
      <c r="M5" s="30">
        <v>359627.36459700851</v>
      </c>
      <c r="N5" s="74"/>
    </row>
    <row r="6" spans="1:14" ht="12.75" customHeight="1">
      <c r="A6" s="77"/>
      <c r="B6" s="13" t="s">
        <v>87</v>
      </c>
      <c r="C6" s="14">
        <v>44633.278495530511</v>
      </c>
      <c r="D6" s="14">
        <v>44125.331981536357</v>
      </c>
      <c r="E6" s="14">
        <v>46809.288239390778</v>
      </c>
      <c r="F6" s="97">
        <v>42964.633119607694</v>
      </c>
      <c r="G6" s="14">
        <v>46938.567985001675</v>
      </c>
      <c r="H6" s="14">
        <v>42575.83779787516</v>
      </c>
      <c r="I6" s="14">
        <v>48513.879313765967</v>
      </c>
      <c r="J6" s="30">
        <v>43930.466256725224</v>
      </c>
      <c r="K6" s="74"/>
      <c r="L6" s="103">
        <v>178532.53183606535</v>
      </c>
      <c r="M6" s="30">
        <v>181958.75135336802</v>
      </c>
      <c r="N6" s="74"/>
    </row>
    <row r="7" spans="1:14" ht="12.75" customHeight="1">
      <c r="A7" s="77"/>
      <c r="B7" s="13" t="s">
        <v>88</v>
      </c>
      <c r="C7" s="14">
        <v>116659.73984506004</v>
      </c>
      <c r="D7" s="14">
        <v>123193.32510598167</v>
      </c>
      <c r="E7" s="14">
        <v>122175.02584367148</v>
      </c>
      <c r="F7" s="97">
        <v>118548.39828483637</v>
      </c>
      <c r="G7" s="14">
        <v>115913.85015919477</v>
      </c>
      <c r="H7" s="14">
        <v>120871.06421587328</v>
      </c>
      <c r="I7" s="14">
        <v>122909.04633644513</v>
      </c>
      <c r="J7" s="30">
        <v>125009.3031796638</v>
      </c>
      <c r="K7" s="74"/>
      <c r="L7" s="103">
        <v>480576.48907954956</v>
      </c>
      <c r="M7" s="30">
        <v>484703.26389117696</v>
      </c>
      <c r="N7" s="74"/>
    </row>
    <row r="8" spans="1:14" ht="12.75" customHeight="1">
      <c r="A8" s="77"/>
      <c r="B8" s="13" t="s">
        <v>89</v>
      </c>
      <c r="C8" s="14">
        <v>38769.466690023466</v>
      </c>
      <c r="D8" s="14">
        <v>44437.091237260051</v>
      </c>
      <c r="E8" s="14">
        <v>41878.251830813868</v>
      </c>
      <c r="F8" s="97">
        <v>42926.123357816978</v>
      </c>
      <c r="G8" s="14">
        <v>36218.978256962451</v>
      </c>
      <c r="H8" s="14">
        <v>43515.43392430005</v>
      </c>
      <c r="I8" s="14">
        <v>43698.769667196444</v>
      </c>
      <c r="J8" s="30">
        <v>44958.18868129301</v>
      </c>
      <c r="K8" s="74"/>
      <c r="L8" s="103">
        <v>168010.93311591435</v>
      </c>
      <c r="M8" s="30">
        <v>168391.37052975196</v>
      </c>
      <c r="N8" s="74"/>
    </row>
    <row r="9" spans="1:14" ht="12.75" customHeight="1">
      <c r="A9" s="77"/>
      <c r="B9" s="13" t="s">
        <v>90</v>
      </c>
      <c r="C9" s="14">
        <v>22644.244139207887</v>
      </c>
      <c r="D9" s="14">
        <v>25911.39945512484</v>
      </c>
      <c r="E9" s="14">
        <v>29640.467101135378</v>
      </c>
      <c r="F9" s="97">
        <v>23399.058013653743</v>
      </c>
      <c r="G9" s="14">
        <v>22867.164763388308</v>
      </c>
      <c r="H9" s="14">
        <v>25339.449870369361</v>
      </c>
      <c r="I9" s="14">
        <v>28481.278081671233</v>
      </c>
      <c r="J9" s="30">
        <v>24075.457268236249</v>
      </c>
      <c r="K9" s="74"/>
      <c r="L9" s="103">
        <v>101595.16870912185</v>
      </c>
      <c r="M9" s="30">
        <v>100763.34998366515</v>
      </c>
      <c r="N9" s="74"/>
    </row>
    <row r="10" spans="1:14" ht="12.75" customHeight="1">
      <c r="A10" s="77"/>
      <c r="B10" s="22" t="s">
        <v>91</v>
      </c>
      <c r="C10" s="23">
        <v>34254.90924160945</v>
      </c>
      <c r="D10" s="23">
        <v>41209.225410162057</v>
      </c>
      <c r="E10" s="23">
        <v>38503.597954792567</v>
      </c>
      <c r="F10" s="109">
        <v>37306.251504537344</v>
      </c>
      <c r="G10" s="23">
        <v>31530.839033600027</v>
      </c>
      <c r="H10" s="23">
        <v>33497.049555645834</v>
      </c>
      <c r="I10" s="23">
        <v>33356.921543910918</v>
      </c>
      <c r="J10" s="30">
        <v>32143.911623789649</v>
      </c>
      <c r="K10" s="74"/>
      <c r="L10" s="103">
        <v>151273.98411110142</v>
      </c>
      <c r="M10" s="30">
        <v>130528.72175694643</v>
      </c>
      <c r="N10" s="74"/>
    </row>
    <row r="11" spans="1:14" ht="12.75" customHeight="1" thickBot="1">
      <c r="A11" s="77"/>
      <c r="B11" s="45" t="s">
        <v>162</v>
      </c>
      <c r="C11" s="37">
        <f t="shared" ref="C11:F11" si="0">SUM(C4:C10)</f>
        <v>430800.34969332069</v>
      </c>
      <c r="D11" s="37">
        <f t="shared" si="0"/>
        <v>464095.76164717617</v>
      </c>
      <c r="E11" s="37">
        <f t="shared" si="0"/>
        <v>468225.1750986306</v>
      </c>
      <c r="F11" s="99">
        <f t="shared" si="0"/>
        <v>448849.10700716655</v>
      </c>
      <c r="G11" s="37">
        <f t="shared" ref="G11:H11" si="1">SUM(G4:G10)</f>
        <v>427959.81715517619</v>
      </c>
      <c r="H11" s="37">
        <f t="shared" si="1"/>
        <v>445556.00058267469</v>
      </c>
      <c r="I11" s="37">
        <f t="shared" ref="I11:J11" si="2">SUM(I4:I10)</f>
        <v>473523.42753830494</v>
      </c>
      <c r="J11" s="38">
        <f t="shared" si="2"/>
        <v>451990.86305620515</v>
      </c>
      <c r="K11" s="76"/>
      <c r="L11" s="99">
        <f>SUM(L4:L10)</f>
        <v>1811970.3934462939</v>
      </c>
      <c r="M11" s="38">
        <f>SUM(M4:M10)</f>
        <v>1799030.1083323611</v>
      </c>
      <c r="N11" s="76"/>
    </row>
    <row r="12" spans="1:14" ht="12.75" customHeight="1">
      <c r="A12" s="77"/>
      <c r="C12" s="73"/>
      <c r="D12" s="73"/>
      <c r="E12" s="73"/>
      <c r="F12" s="73"/>
      <c r="G12" s="73"/>
      <c r="H12" s="73"/>
      <c r="I12" s="73"/>
      <c r="J12" s="73"/>
      <c r="K12" s="73"/>
      <c r="L12" s="73"/>
      <c r="M12" s="73"/>
      <c r="N12" s="73"/>
    </row>
    <row r="14" spans="1:14" ht="12.75" customHeight="1">
      <c r="C14" s="87"/>
      <c r="D14" s="87"/>
      <c r="E14" s="87"/>
      <c r="F14" s="87"/>
      <c r="G14" s="87"/>
      <c r="H14" s="87"/>
      <c r="I14" s="87"/>
      <c r="J14" s="87"/>
      <c r="M14" s="87"/>
    </row>
    <row r="16" spans="1:14" ht="18.75" thickBot="1">
      <c r="B16" s="4" t="s">
        <v>99</v>
      </c>
    </row>
    <row r="17" spans="2:13" s="89" customFormat="1" ht="12.75" customHeight="1" thickBot="1">
      <c r="C17" s="140" t="s">
        <v>152</v>
      </c>
      <c r="D17" s="141"/>
      <c r="E17" s="141"/>
      <c r="F17" s="141"/>
      <c r="G17" s="142" t="s">
        <v>153</v>
      </c>
      <c r="H17" s="143"/>
      <c r="I17" s="143"/>
      <c r="J17" s="144"/>
      <c r="L17" s="136" t="s">
        <v>152</v>
      </c>
      <c r="M17" s="135" t="s">
        <v>153</v>
      </c>
    </row>
    <row r="18" spans="2:13" ht="12.75" customHeight="1">
      <c r="B18" s="80" t="s">
        <v>56</v>
      </c>
      <c r="C18" s="81" t="str">
        <f t="shared" ref="C18:F18" si="3">+C3</f>
        <v>Q1 2022</v>
      </c>
      <c r="D18" s="81" t="str">
        <f t="shared" si="3"/>
        <v>Q2 2022</v>
      </c>
      <c r="E18" s="81" t="str">
        <f t="shared" si="3"/>
        <v>Q3 2022</v>
      </c>
      <c r="F18" s="81" t="str">
        <f t="shared" si="3"/>
        <v>Q4 2022</v>
      </c>
      <c r="G18" s="81" t="str">
        <f t="shared" ref="G18" si="4">+G3</f>
        <v>Q1 2022</v>
      </c>
      <c r="H18" s="81" t="str">
        <f t="shared" ref="H18:I18" si="5">+H3</f>
        <v>Q2 2022</v>
      </c>
      <c r="I18" s="81" t="str">
        <f t="shared" si="5"/>
        <v>Q3 2022</v>
      </c>
      <c r="J18" s="82" t="str">
        <f t="shared" ref="J18" si="6">+J3</f>
        <v>Q4 2022</v>
      </c>
      <c r="L18" s="59" t="s">
        <v>149</v>
      </c>
      <c r="M18" s="59" t="s">
        <v>149</v>
      </c>
    </row>
    <row r="19" spans="2:13" ht="12.75" customHeight="1">
      <c r="B19" s="75" t="s">
        <v>86</v>
      </c>
      <c r="C19" s="55">
        <v>0.29183975471947438</v>
      </c>
      <c r="D19" s="55">
        <v>0.27577420492351751</v>
      </c>
      <c r="E19" s="55">
        <v>0.33805936908823958</v>
      </c>
      <c r="F19" s="105">
        <v>0.4883794482644887</v>
      </c>
      <c r="G19" s="55">
        <v>0.56196243461170647</v>
      </c>
      <c r="H19" s="55">
        <v>0.5434366365163914</v>
      </c>
      <c r="I19" s="55">
        <v>0.27728946100141971</v>
      </c>
      <c r="J19" s="56">
        <v>0.18253228003575173</v>
      </c>
      <c r="L19" s="105">
        <v>0.35022386992336524</v>
      </c>
      <c r="M19" s="56">
        <v>0.39151552881771989</v>
      </c>
    </row>
    <row r="20" spans="2:13" ht="12.75" customHeight="1">
      <c r="B20" s="13" t="s">
        <v>98</v>
      </c>
      <c r="C20" s="57">
        <v>0.31676531644312572</v>
      </c>
      <c r="D20" s="57">
        <v>0.15999631184738655</v>
      </c>
      <c r="E20" s="57">
        <v>0.24309049115124726</v>
      </c>
      <c r="F20" s="107">
        <v>0.80886706748789006</v>
      </c>
      <c r="G20" s="57">
        <v>3.6349684315796051E-3</v>
      </c>
      <c r="H20" s="57">
        <v>0.25842123953598228</v>
      </c>
      <c r="I20" s="57">
        <v>0.53062876367947431</v>
      </c>
      <c r="J20" s="58">
        <v>0.47130156951763669</v>
      </c>
      <c r="L20" s="107">
        <v>0.37012738780949933</v>
      </c>
      <c r="M20" s="56">
        <v>0.3339687444712785</v>
      </c>
    </row>
    <row r="21" spans="2:13" ht="12.75" customHeight="1">
      <c r="B21" s="13" t="s">
        <v>87</v>
      </c>
      <c r="C21" s="57">
        <v>0.76569306748900279</v>
      </c>
      <c r="D21" s="57">
        <v>0.36556675116598181</v>
      </c>
      <c r="E21" s="57">
        <v>1.227394613419353</v>
      </c>
      <c r="F21" s="107">
        <v>-1.897121216575743</v>
      </c>
      <c r="G21" s="57">
        <v>0.90018232943503118</v>
      </c>
      <c r="H21" s="57">
        <v>-0.1863247548149578</v>
      </c>
      <c r="I21" s="57">
        <v>0.53751676135883442</v>
      </c>
      <c r="J21" s="58">
        <v>0.18117359688308921</v>
      </c>
      <c r="L21" s="107">
        <v>0.14476405931692338</v>
      </c>
      <c r="M21" s="56">
        <v>0.37928386225383837</v>
      </c>
    </row>
    <row r="22" spans="2:13" ht="12.75" customHeight="1">
      <c r="B22" s="13" t="s">
        <v>88</v>
      </c>
      <c r="C22" s="57">
        <v>0.22214426909739637</v>
      </c>
      <c r="D22" s="57">
        <v>0.43250862758621139</v>
      </c>
      <c r="E22" s="57">
        <v>0.18656780132559786</v>
      </c>
      <c r="F22" s="107">
        <v>0.55434409938051821</v>
      </c>
      <c r="G22" s="57">
        <v>0.1148155778312058</v>
      </c>
      <c r="H22" s="57">
        <v>0.70022886030869236</v>
      </c>
      <c r="I22" s="57">
        <v>0.41454838576203623</v>
      </c>
      <c r="J22" s="58">
        <v>0.55767173976015538</v>
      </c>
      <c r="L22" s="107">
        <v>0.34623677187011509</v>
      </c>
      <c r="M22" s="56">
        <v>0.45066684157687076</v>
      </c>
    </row>
    <row r="23" spans="2:13" ht="12.75" customHeight="1">
      <c r="B23" s="13" t="s">
        <v>89</v>
      </c>
      <c r="C23" s="57">
        <v>4.7755080612852253E-2</v>
      </c>
      <c r="D23" s="57">
        <v>0.52934487673017216</v>
      </c>
      <c r="E23" s="57">
        <v>0.21671176360354155</v>
      </c>
      <c r="F23" s="107">
        <v>0.12016511602794284</v>
      </c>
      <c r="G23" s="57">
        <v>0.13938533254976143</v>
      </c>
      <c r="H23" s="57">
        <v>0.14324401732280365</v>
      </c>
      <c r="I23" s="57">
        <v>0.4724507732303117</v>
      </c>
      <c r="J23" s="58">
        <v>-4.7830045835103169E-4</v>
      </c>
      <c r="L23" s="107">
        <v>0.23443881801068067</v>
      </c>
      <c r="M23" s="56">
        <v>0.18950658125028266</v>
      </c>
    </row>
    <row r="24" spans="2:13" ht="12.75" customHeight="1">
      <c r="B24" s="13" t="s">
        <v>90</v>
      </c>
      <c r="C24" s="57">
        <v>8.8098287436695535E-3</v>
      </c>
      <c r="D24" s="57">
        <v>0.1998662168171344</v>
      </c>
      <c r="E24" s="57">
        <v>2.1881306851946832E-2</v>
      </c>
      <c r="F24" s="107">
        <v>1.3352279742951445</v>
      </c>
      <c r="G24" s="57">
        <v>0.15041302659243372</v>
      </c>
      <c r="H24" s="57">
        <v>-0.15736828617714849</v>
      </c>
      <c r="I24" s="57">
        <v>0.41159304417868248</v>
      </c>
      <c r="J24" s="58">
        <v>1.6583374383862122</v>
      </c>
      <c r="L24" s="107">
        <v>0.39788310424612372</v>
      </c>
      <c r="M24" s="56">
        <v>0.50471611301519725</v>
      </c>
    </row>
    <row r="25" spans="2:13" ht="12.75" customHeight="1">
      <c r="B25" s="22" t="s">
        <v>91</v>
      </c>
      <c r="C25" s="57">
        <v>0.24491881176466254</v>
      </c>
      <c r="D25" s="57">
        <v>0.20191264566219622</v>
      </c>
      <c r="E25" s="57">
        <v>-0.11820627846580985</v>
      </c>
      <c r="F25" s="107">
        <v>7.5699226849088114E-2</v>
      </c>
      <c r="G25" s="57">
        <v>0.68723804593851767</v>
      </c>
      <c r="H25" s="57">
        <v>-2.0066437311338715E-2</v>
      </c>
      <c r="I25" s="57">
        <v>0.19051849086275977</v>
      </c>
      <c r="J25" s="58">
        <v>-0.52272323471556958</v>
      </c>
      <c r="L25" s="107">
        <v>9.878203204320235E-2</v>
      </c>
      <c r="M25" s="56">
        <v>8.1696366219184219E-2</v>
      </c>
    </row>
    <row r="26" spans="2:13" ht="12.75" customHeight="1" thickBot="1">
      <c r="B26" s="45" t="s">
        <v>77</v>
      </c>
      <c r="C26" s="45">
        <v>0.28877143917986459</v>
      </c>
      <c r="D26" s="45">
        <v>0.32195154237599921</v>
      </c>
      <c r="E26" s="45">
        <v>0.29501084224694829</v>
      </c>
      <c r="F26" s="108">
        <v>0.34241855785237474</v>
      </c>
      <c r="G26" s="45">
        <v>0.31533413382944925</v>
      </c>
      <c r="H26" s="45">
        <v>0.32474066356229792</v>
      </c>
      <c r="I26" s="45">
        <v>0.41770806495606672</v>
      </c>
      <c r="J26" s="46">
        <v>0.35537732620889634</v>
      </c>
      <c r="L26" s="108">
        <v>0.31213793526864603</v>
      </c>
      <c r="M26" s="46">
        <v>0.35475537972932331</v>
      </c>
    </row>
  </sheetData>
  <mergeCells count="4">
    <mergeCell ref="C2:F2"/>
    <mergeCell ref="G2:J2"/>
    <mergeCell ref="C17:F17"/>
    <mergeCell ref="G17:J17"/>
  </mergeCells>
  <conditionalFormatting sqref="M11">
    <cfRule type="containsBlanks" dxfId="74" priority="16">
      <formula>LEN(TRIM(M11))=0</formula>
    </cfRule>
  </conditionalFormatting>
  <conditionalFormatting sqref="M6:M10">
    <cfRule type="containsBlanks" dxfId="73" priority="17">
      <formula>LEN(TRIM(M6))=0</formula>
    </cfRule>
  </conditionalFormatting>
  <conditionalFormatting sqref="M4:M5">
    <cfRule type="containsBlanks" dxfId="72" priority="15">
      <formula>LEN(TRIM(M4))=0</formula>
    </cfRule>
  </conditionalFormatting>
  <conditionalFormatting sqref="M19:M22">
    <cfRule type="containsBlanks" dxfId="71" priority="14">
      <formula>LEN(TRIM(M19))=0</formula>
    </cfRule>
  </conditionalFormatting>
  <conditionalFormatting sqref="J11">
    <cfRule type="containsBlanks" dxfId="70" priority="13">
      <formula>LEN(TRIM(J11))=0</formula>
    </cfRule>
  </conditionalFormatting>
  <conditionalFormatting sqref="J4:J10">
    <cfRule type="containsBlanks" dxfId="69" priority="12">
      <formula>LEN(TRIM(J4))=0</formula>
    </cfRule>
  </conditionalFormatting>
  <conditionalFormatting sqref="J19:J22">
    <cfRule type="containsBlanks" dxfId="68" priority="11">
      <formula>LEN(TRIM(J19))=0</formula>
    </cfRule>
  </conditionalFormatting>
  <conditionalFormatting sqref="M23:M25">
    <cfRule type="containsBlanks" dxfId="67" priority="10">
      <formula>LEN(TRIM(M23))=0</formula>
    </cfRule>
  </conditionalFormatting>
  <conditionalFormatting sqref="J23:J25">
    <cfRule type="containsBlanks" dxfId="66" priority="9">
      <formula>LEN(TRIM(J23))=0</formula>
    </cfRule>
  </conditionalFormatting>
  <conditionalFormatting sqref="L19:L26">
    <cfRule type="containsBlanks" dxfId="65" priority="6">
      <formula>LEN(TRIM(L19))=0</formula>
    </cfRule>
  </conditionalFormatting>
  <conditionalFormatting sqref="J26">
    <cfRule type="containsBlanks" dxfId="64" priority="5">
      <formula>LEN(TRIM(J26))=0</formula>
    </cfRule>
  </conditionalFormatting>
  <conditionalFormatting sqref="M26">
    <cfRule type="containsBlanks" dxfId="63" priority="4">
      <formula>LEN(TRIM(M26))=0</formula>
    </cfRule>
  </conditionalFormatting>
  <conditionalFormatting sqref="L11">
    <cfRule type="containsBlanks" dxfId="62" priority="2">
      <formula>LEN(TRIM(L11))=0</formula>
    </cfRule>
  </conditionalFormatting>
  <conditionalFormatting sqref="L6:L10">
    <cfRule type="containsBlanks" dxfId="61" priority="3">
      <formula>LEN(TRIM(L6))=0</formula>
    </cfRule>
  </conditionalFormatting>
  <conditionalFormatting sqref="L4:L5">
    <cfRule type="containsBlanks" dxfId="60" priority="1">
      <formula>LEN(TRIM(L4))=0</formula>
    </cfRule>
  </conditionalFormatting>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showGridLines="0" zoomScaleNormal="100" workbookViewId="0">
      <selection activeCell="R13" sqref="R13"/>
    </sheetView>
  </sheetViews>
  <sheetFormatPr baseColWidth="10" defaultColWidth="11.42578125" defaultRowHeight="15" outlineLevelCol="1"/>
  <cols>
    <col min="1" max="1" width="3.42578125" customWidth="1"/>
    <col min="2" max="2" width="32.140625" bestFit="1" customWidth="1"/>
    <col min="3" max="7" width="0" hidden="1" customWidth="1" outlineLevel="1"/>
    <col min="8" max="8" width="11.42578125" customWidth="1" collapsed="1"/>
    <col min="9" max="13" width="11.42578125" customWidth="1"/>
  </cols>
  <sheetData>
    <row r="1" spans="2:14" ht="18">
      <c r="B1" s="4" t="s">
        <v>105</v>
      </c>
    </row>
    <row r="3" spans="2:14" ht="25.5">
      <c r="B3" s="118" t="s">
        <v>118</v>
      </c>
      <c r="C3" s="125" t="s">
        <v>121</v>
      </c>
      <c r="D3" s="125" t="s">
        <v>130</v>
      </c>
      <c r="E3" s="125" t="s">
        <v>126</v>
      </c>
      <c r="F3" s="125" t="s">
        <v>131</v>
      </c>
      <c r="G3" s="125" t="s">
        <v>128</v>
      </c>
      <c r="H3" s="125" t="s">
        <v>140</v>
      </c>
      <c r="I3" s="125" t="s">
        <v>141</v>
      </c>
      <c r="J3" s="125" t="s">
        <v>142</v>
      </c>
      <c r="K3" s="125" t="s">
        <v>143</v>
      </c>
      <c r="L3" s="125" t="s">
        <v>144</v>
      </c>
      <c r="M3" s="125" t="s">
        <v>147</v>
      </c>
      <c r="N3" s="125" t="s">
        <v>151</v>
      </c>
    </row>
    <row r="4" spans="2:14">
      <c r="B4" s="111" t="s">
        <v>106</v>
      </c>
      <c r="C4" s="113">
        <v>972</v>
      </c>
      <c r="D4" s="113">
        <v>896.51099999999997</v>
      </c>
      <c r="E4" s="113">
        <v>907.38</v>
      </c>
      <c r="F4" s="113">
        <v>920.12</v>
      </c>
      <c r="G4" s="113">
        <v>973.31700000000001</v>
      </c>
      <c r="H4" s="113">
        <v>705.34305810410001</v>
      </c>
      <c r="I4" s="113">
        <v>674.19094959680001</v>
      </c>
      <c r="J4" s="113">
        <v>682.07912214969997</v>
      </c>
      <c r="K4" s="113">
        <v>771.32423704229996</v>
      </c>
      <c r="L4" s="113">
        <v>831.47590983166197</v>
      </c>
      <c r="M4" s="113">
        <v>820.54576792692649</v>
      </c>
      <c r="N4" s="119">
        <v>728.92903248243397</v>
      </c>
    </row>
    <row r="5" spans="2:14">
      <c r="B5" s="111" t="s">
        <v>107</v>
      </c>
      <c r="C5" s="113">
        <v>279</v>
      </c>
      <c r="D5" s="113">
        <v>276.66199999999998</v>
      </c>
      <c r="E5" s="113">
        <v>272.56299999999999</v>
      </c>
      <c r="F5" s="113">
        <v>262</v>
      </c>
      <c r="G5" s="113">
        <v>291.67899999999997</v>
      </c>
      <c r="H5" s="113">
        <v>324.45605502490002</v>
      </c>
      <c r="I5" s="113">
        <v>283.16379440190002</v>
      </c>
      <c r="J5" s="113">
        <v>305.26269307392101</v>
      </c>
      <c r="K5" s="113">
        <v>339.25909663741498</v>
      </c>
      <c r="L5" s="113">
        <v>388.20246079452397</v>
      </c>
      <c r="M5" s="113">
        <v>294.73021562914488</v>
      </c>
      <c r="N5" s="119">
        <v>327.76399048373179</v>
      </c>
    </row>
    <row r="6" spans="2:14">
      <c r="B6" s="111" t="s">
        <v>108</v>
      </c>
      <c r="C6" s="113">
        <v>130</v>
      </c>
      <c r="D6" s="113">
        <v>121.663</v>
      </c>
      <c r="E6" s="113">
        <v>124.479</v>
      </c>
      <c r="F6" s="113">
        <v>100.51</v>
      </c>
      <c r="G6" s="113">
        <v>118.544</v>
      </c>
      <c r="H6" s="113">
        <v>115.7091448693</v>
      </c>
      <c r="I6" s="113">
        <v>123.90431714979999</v>
      </c>
      <c r="J6" s="113">
        <v>121.412485766202</v>
      </c>
      <c r="K6" s="113">
        <v>125.82717651594625</v>
      </c>
      <c r="L6" s="113">
        <v>119.766729302076</v>
      </c>
      <c r="M6" s="113">
        <v>166.90070066066821</v>
      </c>
      <c r="N6" s="119">
        <v>167.51107195560121</v>
      </c>
    </row>
    <row r="7" spans="2:14">
      <c r="B7" s="111" t="s">
        <v>109</v>
      </c>
      <c r="C7" s="113">
        <v>34</v>
      </c>
      <c r="D7" s="113">
        <v>33.664000000000001</v>
      </c>
      <c r="E7" s="113">
        <v>33.518999999999998</v>
      </c>
      <c r="F7" s="113">
        <v>34.68</v>
      </c>
      <c r="G7" s="113">
        <v>36.021000000000001</v>
      </c>
      <c r="H7" s="113">
        <v>37.426828558799997</v>
      </c>
      <c r="I7" s="113">
        <v>37.021070582790003</v>
      </c>
      <c r="J7" s="113">
        <v>36.5040820742989</v>
      </c>
      <c r="K7" s="113">
        <v>37.682184292027564</v>
      </c>
      <c r="L7" s="113">
        <v>39.709486175457201</v>
      </c>
      <c r="M7" s="113">
        <v>43.141560362496307</v>
      </c>
      <c r="N7" s="119">
        <v>46.098001863718345</v>
      </c>
    </row>
    <row r="8" spans="2:14">
      <c r="B8" s="111" t="s">
        <v>110</v>
      </c>
      <c r="C8" s="113">
        <v>-233</v>
      </c>
      <c r="D8" s="113">
        <v>-224.79300000000001</v>
      </c>
      <c r="E8" s="113">
        <v>-224.285</v>
      </c>
      <c r="F8" s="113">
        <v>-209.38</v>
      </c>
      <c r="G8" s="113">
        <v>-234.15199999999999</v>
      </c>
      <c r="H8" s="113">
        <v>-137.36385389829999</v>
      </c>
      <c r="I8" s="113">
        <v>-132.1850127962</v>
      </c>
      <c r="J8" s="113">
        <v>-139.79109416672301</v>
      </c>
      <c r="K8" s="113">
        <v>-148.93572562297749</v>
      </c>
      <c r="L8" s="113">
        <v>-156.61527305538499</v>
      </c>
      <c r="M8" s="113">
        <v>-160.21256090080999</v>
      </c>
      <c r="N8" s="119">
        <v>-165.25273983626664</v>
      </c>
    </row>
    <row r="9" spans="2:14">
      <c r="B9" s="111" t="s">
        <v>111</v>
      </c>
      <c r="C9" s="114">
        <v>-41</v>
      </c>
      <c r="D9" s="114">
        <v>-87.96</v>
      </c>
      <c r="E9" s="114">
        <v>-98.061000000000007</v>
      </c>
      <c r="F9" s="114">
        <v>-120.556</v>
      </c>
      <c r="G9" s="114">
        <v>-120.723</v>
      </c>
      <c r="H9" s="114">
        <v>-101.49275573609999</v>
      </c>
      <c r="I9" s="114">
        <v>-60.505962218900002</v>
      </c>
      <c r="J9" s="114">
        <v>-97.412665071000006</v>
      </c>
      <c r="K9" s="114">
        <v>-115.3687709432</v>
      </c>
      <c r="L9" s="114">
        <v>-167.66370813029999</v>
      </c>
      <c r="M9" s="114">
        <v>-165.23508442549999</v>
      </c>
      <c r="N9" s="120">
        <v>-129.27693223739999</v>
      </c>
    </row>
    <row r="10" spans="2:14" ht="15.75" thickBot="1">
      <c r="B10" s="112" t="s">
        <v>119</v>
      </c>
      <c r="C10" s="115">
        <f t="shared" ref="C10:H10" si="0">SUM(C4:C9)</f>
        <v>1141</v>
      </c>
      <c r="D10" s="115">
        <f t="shared" si="0"/>
        <v>1015.7469999999998</v>
      </c>
      <c r="E10" s="115">
        <f t="shared" si="0"/>
        <v>1015.5949999999999</v>
      </c>
      <c r="F10" s="115">
        <f t="shared" si="0"/>
        <v>987.3739999999998</v>
      </c>
      <c r="G10" s="115">
        <f t="shared" si="0"/>
        <v>1064.6860000000001</v>
      </c>
      <c r="H10" s="115">
        <f t="shared" si="0"/>
        <v>944.07847692270002</v>
      </c>
      <c r="I10" s="115">
        <f t="shared" ref="I10:J10" si="1">SUM(I4:I9)</f>
        <v>925.58915671619013</v>
      </c>
      <c r="J10" s="115">
        <f t="shared" si="1"/>
        <v>908.05462382639871</v>
      </c>
      <c r="K10" s="115">
        <f t="shared" ref="K10:L10" si="2">SUM(K4:K9)</f>
        <v>1009.7881979215114</v>
      </c>
      <c r="L10" s="115">
        <f t="shared" si="2"/>
        <v>1054.8756049180342</v>
      </c>
      <c r="M10" s="115">
        <f t="shared" ref="M10:N10" si="3">SUM(M4:M9)</f>
        <v>999.87059925292601</v>
      </c>
      <c r="N10" s="121">
        <f t="shared" si="3"/>
        <v>975.77242471181876</v>
      </c>
    </row>
    <row r="11" spans="2:14">
      <c r="B11" s="111" t="s">
        <v>112</v>
      </c>
      <c r="C11" s="114">
        <v>222</v>
      </c>
      <c r="D11" s="114">
        <v>246.85599999999999</v>
      </c>
      <c r="E11" s="114">
        <v>253.756</v>
      </c>
      <c r="F11" s="114">
        <v>250.98699999999999</v>
      </c>
      <c r="G11" s="114">
        <v>257.11799999999999</v>
      </c>
      <c r="H11" s="114">
        <v>213.45258999999999</v>
      </c>
      <c r="I11" s="114">
        <v>205.29774800000001</v>
      </c>
      <c r="J11" s="114">
        <v>168.72304700000001</v>
      </c>
      <c r="K11" s="114">
        <v>177.938264</v>
      </c>
      <c r="L11" s="114">
        <v>208.71896799999999</v>
      </c>
      <c r="M11" s="114">
        <v>236.492501</v>
      </c>
      <c r="N11" s="120">
        <v>223.21131700000001</v>
      </c>
    </row>
    <row r="12" spans="2:14" ht="15.75" thickBot="1">
      <c r="B12" s="26" t="s">
        <v>120</v>
      </c>
      <c r="C12" s="116">
        <f t="shared" ref="C12:H12" si="4">C10+C11</f>
        <v>1363</v>
      </c>
      <c r="D12" s="116">
        <f t="shared" si="4"/>
        <v>1262.6029999999998</v>
      </c>
      <c r="E12" s="116">
        <f t="shared" si="4"/>
        <v>1269.3509999999999</v>
      </c>
      <c r="F12" s="116">
        <f t="shared" si="4"/>
        <v>1238.3609999999999</v>
      </c>
      <c r="G12" s="116">
        <f t="shared" si="4"/>
        <v>1321.8040000000001</v>
      </c>
      <c r="H12" s="116">
        <f t="shared" si="4"/>
        <v>1157.5310669227001</v>
      </c>
      <c r="I12" s="116">
        <f t="shared" ref="I12:J12" si="5">I10+I11</f>
        <v>1130.8869047161902</v>
      </c>
      <c r="J12" s="116">
        <f t="shared" si="5"/>
        <v>1076.7776708263987</v>
      </c>
      <c r="K12" s="116">
        <f t="shared" ref="K12:L12" si="6">K10+K11</f>
        <v>1187.7264619215114</v>
      </c>
      <c r="L12" s="116">
        <f t="shared" si="6"/>
        <v>1263.5945729180341</v>
      </c>
      <c r="M12" s="116">
        <f t="shared" ref="M12:N12" si="7">M10+M11</f>
        <v>1236.363100252926</v>
      </c>
      <c r="N12" s="122">
        <f t="shared" si="7"/>
        <v>1198.9837417118188</v>
      </c>
    </row>
    <row r="13" spans="2:14">
      <c r="B13" s="111" t="s">
        <v>113</v>
      </c>
      <c r="C13" s="113">
        <v>1585</v>
      </c>
      <c r="D13" s="113">
        <v>1630</v>
      </c>
      <c r="E13" s="113">
        <v>1624.1869999999999</v>
      </c>
      <c r="F13" s="113">
        <v>1638.8710000000001</v>
      </c>
      <c r="G13" s="113">
        <v>1684.568</v>
      </c>
      <c r="H13" s="113">
        <v>1892.90356045199</v>
      </c>
      <c r="I13" s="113">
        <v>1722.9107082737</v>
      </c>
      <c r="J13" s="113">
        <v>1757.2481672741001</v>
      </c>
      <c r="K13" s="113">
        <v>1830.2081372473001</v>
      </c>
      <c r="L13" s="113">
        <v>2032.09570244015</v>
      </c>
      <c r="M13" s="113">
        <v>1948.8241935451051</v>
      </c>
      <c r="N13" s="119">
        <v>1866.9867733964425</v>
      </c>
    </row>
    <row r="14" spans="2:14">
      <c r="B14" s="111" t="s">
        <v>114</v>
      </c>
      <c r="C14" s="113">
        <v>410</v>
      </c>
      <c r="D14" s="113">
        <v>416</v>
      </c>
      <c r="E14" s="113">
        <v>409.12799999999999</v>
      </c>
      <c r="F14" s="113">
        <v>416.18599999999998</v>
      </c>
      <c r="G14" s="113">
        <v>415.89800000000002</v>
      </c>
      <c r="H14" s="113">
        <v>418.85668299999998</v>
      </c>
      <c r="I14" s="113">
        <v>411.20678500000002</v>
      </c>
      <c r="J14" s="113">
        <v>417.07853813594397</v>
      </c>
      <c r="K14" s="113">
        <v>404.47966230451402</v>
      </c>
      <c r="L14" s="113">
        <v>406.61383499999999</v>
      </c>
      <c r="M14" s="113">
        <v>385.78664900000001</v>
      </c>
      <c r="N14" s="119">
        <v>515.16067699999996</v>
      </c>
    </row>
    <row r="15" spans="2:14">
      <c r="B15" s="111" t="s">
        <v>115</v>
      </c>
      <c r="C15" s="113">
        <v>21</v>
      </c>
      <c r="D15" s="113">
        <v>28</v>
      </c>
      <c r="E15" s="113">
        <v>33.793999999999997</v>
      </c>
      <c r="F15" s="113">
        <v>35.945999999999998</v>
      </c>
      <c r="G15" s="113">
        <v>43.741999999999997</v>
      </c>
      <c r="H15" s="113">
        <v>35.170665059500003</v>
      </c>
      <c r="I15" s="113">
        <v>21.0141751290959</v>
      </c>
      <c r="J15" s="113">
        <v>29.349994181190102</v>
      </c>
      <c r="K15" s="113">
        <v>29.294959062373756</v>
      </c>
      <c r="L15" s="113">
        <v>33.512039714902102</v>
      </c>
      <c r="M15" s="113">
        <v>33.533336666179999</v>
      </c>
      <c r="N15" s="119">
        <v>22.1385898080445</v>
      </c>
    </row>
    <row r="16" spans="2:14" ht="15.75" thickBot="1">
      <c r="B16" s="26" t="s">
        <v>116</v>
      </c>
      <c r="C16" s="116">
        <f t="shared" ref="C16:H16" si="8">SUM(C13:C15)</f>
        <v>2016</v>
      </c>
      <c r="D16" s="116">
        <f t="shared" si="8"/>
        <v>2074</v>
      </c>
      <c r="E16" s="116">
        <f t="shared" si="8"/>
        <v>2067.1089999999999</v>
      </c>
      <c r="F16" s="116">
        <f t="shared" si="8"/>
        <v>2091.0030000000002</v>
      </c>
      <c r="G16" s="116">
        <f t="shared" si="8"/>
        <v>2144.2080000000001</v>
      </c>
      <c r="H16" s="116">
        <f t="shared" si="8"/>
        <v>2346.9309085114901</v>
      </c>
      <c r="I16" s="116">
        <f t="shared" ref="I16" si="9">SUM(I13:I15)</f>
        <v>2155.1316684027956</v>
      </c>
      <c r="J16" s="116">
        <f t="shared" ref="J16:K16" si="10">SUM(J13:J15)</f>
        <v>2203.6766995912344</v>
      </c>
      <c r="K16" s="116">
        <f t="shared" si="10"/>
        <v>2263.9827586141882</v>
      </c>
      <c r="L16" s="116">
        <f t="shared" ref="L16:M16" si="11">SUM(L13:L15)</f>
        <v>2472.2215771550523</v>
      </c>
      <c r="M16" s="116">
        <f t="shared" si="11"/>
        <v>2368.1441792112851</v>
      </c>
      <c r="N16" s="122">
        <f t="shared" ref="N16" si="12">SUM(N13:N15)</f>
        <v>2404.2860402044867</v>
      </c>
    </row>
    <row r="17" spans="2:14" ht="15.75" thickBot="1">
      <c r="B17" s="36" t="s">
        <v>117</v>
      </c>
      <c r="C17" s="117">
        <f t="shared" ref="C17:G17" si="13">C16/C12</f>
        <v>1.4790902421129861</v>
      </c>
      <c r="D17" s="117">
        <f t="shared" si="13"/>
        <v>1.6426382639673756</v>
      </c>
      <c r="E17" s="127">
        <f t="shared" si="13"/>
        <v>1.6284770721415907</v>
      </c>
      <c r="F17" s="127">
        <f t="shared" si="13"/>
        <v>1.6885245901639347</v>
      </c>
      <c r="G17" s="127">
        <f t="shared" si="13"/>
        <v>1.6221830165440565</v>
      </c>
      <c r="H17" s="127">
        <f t="shared" ref="H17:M17" si="14">H16/H12</f>
        <v>2.0275316797766934</v>
      </c>
      <c r="I17" s="127">
        <f t="shared" si="14"/>
        <v>1.9057004369005865</v>
      </c>
      <c r="J17" s="127">
        <f t="shared" si="14"/>
        <v>2.0465475457899962</v>
      </c>
      <c r="K17" s="127">
        <f t="shared" si="14"/>
        <v>1.9061482851459777</v>
      </c>
      <c r="L17" s="127">
        <f t="shared" si="14"/>
        <v>1.9564990465620007</v>
      </c>
      <c r="M17" s="127">
        <f t="shared" si="14"/>
        <v>1.9154115637443625</v>
      </c>
      <c r="N17" s="126">
        <f t="shared" ref="N17" si="15">N16/N12</f>
        <v>2.0052699269898588</v>
      </c>
    </row>
    <row r="21" spans="2:14" ht="15" customHeight="1">
      <c r="B21" s="150" t="s">
        <v>129</v>
      </c>
      <c r="C21" s="150"/>
      <c r="D21" s="150"/>
      <c r="E21" s="150"/>
      <c r="F21" s="150"/>
      <c r="G21" s="150"/>
      <c r="H21" s="150"/>
      <c r="I21" s="150"/>
      <c r="J21" s="150"/>
      <c r="K21" s="150"/>
      <c r="L21" s="150"/>
      <c r="M21" s="150"/>
      <c r="N21" s="150"/>
    </row>
    <row r="22" spans="2:14">
      <c r="B22" s="150"/>
      <c r="C22" s="150"/>
      <c r="D22" s="150"/>
      <c r="E22" s="150"/>
      <c r="F22" s="150"/>
      <c r="G22" s="150"/>
      <c r="H22" s="150"/>
      <c r="I22" s="150"/>
      <c r="J22" s="150"/>
      <c r="K22" s="150"/>
      <c r="L22" s="150"/>
      <c r="M22" s="150"/>
      <c r="N22" s="150"/>
    </row>
    <row r="23" spans="2:14" ht="15" customHeight="1">
      <c r="B23" s="150" t="s">
        <v>132</v>
      </c>
      <c r="C23" s="150"/>
      <c r="D23" s="150"/>
      <c r="E23" s="150"/>
      <c r="F23" s="150"/>
      <c r="G23" s="150"/>
      <c r="H23" s="150"/>
      <c r="I23" s="150"/>
      <c r="J23" s="150"/>
      <c r="K23" s="150"/>
      <c r="L23" s="150"/>
      <c r="M23" s="150"/>
      <c r="N23" s="150"/>
    </row>
    <row r="24" spans="2:14">
      <c r="B24" s="150"/>
      <c r="C24" s="150"/>
      <c r="D24" s="150"/>
      <c r="E24" s="150"/>
      <c r="F24" s="150"/>
      <c r="G24" s="150"/>
      <c r="H24" s="150"/>
      <c r="I24" s="150"/>
      <c r="J24" s="150"/>
      <c r="K24" s="150"/>
      <c r="L24" s="150"/>
      <c r="M24" s="150"/>
      <c r="N24" s="150"/>
    </row>
    <row r="25" spans="2:14" ht="15" customHeight="1">
      <c r="B25" s="150" t="s">
        <v>138</v>
      </c>
      <c r="C25" s="150"/>
      <c r="D25" s="150"/>
      <c r="E25" s="150"/>
      <c r="F25" s="150"/>
      <c r="G25" s="150"/>
      <c r="H25" s="150"/>
      <c r="I25" s="150"/>
      <c r="J25" s="150"/>
      <c r="K25" s="150"/>
      <c r="L25" s="150"/>
      <c r="M25" s="150"/>
      <c r="N25" s="150"/>
    </row>
    <row r="26" spans="2:14">
      <c r="B26" s="150"/>
      <c r="C26" s="150"/>
      <c r="D26" s="150"/>
      <c r="E26" s="150"/>
      <c r="F26" s="150"/>
      <c r="G26" s="150"/>
      <c r="H26" s="150"/>
      <c r="I26" s="150"/>
      <c r="J26" s="150"/>
      <c r="K26" s="150"/>
      <c r="L26" s="150"/>
      <c r="M26" s="150"/>
      <c r="N26" s="150"/>
    </row>
    <row r="27" spans="2:14" ht="15" customHeight="1">
      <c r="B27" s="150" t="s">
        <v>139</v>
      </c>
      <c r="C27" s="150"/>
      <c r="D27" s="150"/>
      <c r="E27" s="150"/>
      <c r="F27" s="150"/>
      <c r="G27" s="150"/>
      <c r="H27" s="150"/>
      <c r="I27" s="150"/>
      <c r="J27" s="150"/>
      <c r="K27" s="150"/>
      <c r="L27" s="150"/>
      <c r="M27" s="150"/>
      <c r="N27" s="150"/>
    </row>
    <row r="28" spans="2:14">
      <c r="B28" s="150"/>
      <c r="C28" s="150"/>
      <c r="D28" s="150"/>
      <c r="E28" s="150"/>
      <c r="F28" s="150"/>
      <c r="G28" s="150"/>
      <c r="H28" s="150"/>
      <c r="I28" s="150"/>
      <c r="J28" s="150"/>
      <c r="K28" s="150"/>
      <c r="L28" s="150"/>
      <c r="M28" s="150"/>
      <c r="N28" s="150"/>
    </row>
  </sheetData>
  <mergeCells count="4">
    <mergeCell ref="B27:N28"/>
    <mergeCell ref="B25:N26"/>
    <mergeCell ref="B23:N24"/>
    <mergeCell ref="B21:N22"/>
  </mergeCells>
  <conditionalFormatting sqref="C13:C15">
    <cfRule type="containsBlanks" dxfId="59" priority="116">
      <formula>LEN(TRIM(C13))=0</formula>
    </cfRule>
  </conditionalFormatting>
  <conditionalFormatting sqref="C16">
    <cfRule type="containsBlanks" dxfId="58" priority="115">
      <formula>LEN(TRIM(C16))=0</formula>
    </cfRule>
  </conditionalFormatting>
  <conditionalFormatting sqref="C4:C10">
    <cfRule type="containsBlanks" dxfId="57" priority="119">
      <formula>LEN(TRIM(C4))=0</formula>
    </cfRule>
  </conditionalFormatting>
  <conditionalFormatting sqref="C11">
    <cfRule type="containsBlanks" dxfId="56" priority="118">
      <formula>LEN(TRIM(C11))=0</formula>
    </cfRule>
  </conditionalFormatting>
  <conditionalFormatting sqref="C12">
    <cfRule type="containsBlanks" dxfId="55" priority="117">
      <formula>LEN(TRIM(C12))=0</formula>
    </cfRule>
  </conditionalFormatting>
  <conditionalFormatting sqref="D4:D10">
    <cfRule type="containsBlanks" dxfId="54" priority="102">
      <formula>LEN(TRIM(D4))=0</formula>
    </cfRule>
  </conditionalFormatting>
  <conditionalFormatting sqref="D11">
    <cfRule type="containsBlanks" dxfId="53" priority="101">
      <formula>LEN(TRIM(D11))=0</formula>
    </cfRule>
  </conditionalFormatting>
  <conditionalFormatting sqref="D12">
    <cfRule type="containsBlanks" dxfId="52" priority="100">
      <formula>LEN(TRIM(D12))=0</formula>
    </cfRule>
  </conditionalFormatting>
  <conditionalFormatting sqref="F11">
    <cfRule type="containsBlanks" dxfId="51" priority="79">
      <formula>LEN(TRIM(F11))=0</formula>
    </cfRule>
  </conditionalFormatting>
  <conditionalFormatting sqref="F12">
    <cfRule type="containsBlanks" dxfId="50" priority="78">
      <formula>LEN(TRIM(F12))=0</formula>
    </cfRule>
  </conditionalFormatting>
  <conditionalFormatting sqref="F4:F10">
    <cfRule type="containsBlanks" dxfId="49" priority="80">
      <formula>LEN(TRIM(F4))=0</formula>
    </cfRule>
  </conditionalFormatting>
  <conditionalFormatting sqref="E13:E15">
    <cfRule type="containsBlanks" dxfId="48" priority="89">
      <formula>LEN(TRIM(E13))=0</formula>
    </cfRule>
  </conditionalFormatting>
  <conditionalFormatting sqref="E16">
    <cfRule type="containsBlanks" dxfId="47" priority="88">
      <formula>LEN(TRIM(E16))=0</formula>
    </cfRule>
  </conditionalFormatting>
  <conditionalFormatting sqref="E4:E10">
    <cfRule type="containsBlanks" dxfId="46" priority="92">
      <formula>LEN(TRIM(E4))=0</formula>
    </cfRule>
  </conditionalFormatting>
  <conditionalFormatting sqref="E11">
    <cfRule type="containsBlanks" dxfId="45" priority="91">
      <formula>LEN(TRIM(E11))=0</formula>
    </cfRule>
  </conditionalFormatting>
  <conditionalFormatting sqref="E12">
    <cfRule type="containsBlanks" dxfId="44" priority="90">
      <formula>LEN(TRIM(E12))=0</formula>
    </cfRule>
  </conditionalFormatting>
  <conditionalFormatting sqref="D13:D15">
    <cfRule type="containsBlanks" dxfId="43" priority="87">
      <formula>LEN(TRIM(D13))=0</formula>
    </cfRule>
  </conditionalFormatting>
  <conditionalFormatting sqref="D16">
    <cfRule type="containsBlanks" dxfId="42" priority="86">
      <formula>LEN(TRIM(D16))=0</formula>
    </cfRule>
  </conditionalFormatting>
  <conditionalFormatting sqref="G16">
    <cfRule type="containsBlanks" dxfId="41" priority="66">
      <formula>LEN(TRIM(G16))=0</formula>
    </cfRule>
  </conditionalFormatting>
  <conditionalFormatting sqref="F13:F15">
    <cfRule type="containsBlanks" dxfId="40" priority="77">
      <formula>LEN(TRIM(F13))=0</formula>
    </cfRule>
  </conditionalFormatting>
  <conditionalFormatting sqref="F16">
    <cfRule type="containsBlanks" dxfId="39" priority="76">
      <formula>LEN(TRIM(F16))=0</formula>
    </cfRule>
  </conditionalFormatting>
  <conditionalFormatting sqref="G4:G10">
    <cfRule type="containsBlanks" dxfId="38" priority="70">
      <formula>LEN(TRIM(G4))=0</formula>
    </cfRule>
  </conditionalFormatting>
  <conditionalFormatting sqref="G11">
    <cfRule type="containsBlanks" dxfId="37" priority="69">
      <formula>LEN(TRIM(G11))=0</formula>
    </cfRule>
  </conditionalFormatting>
  <conditionalFormatting sqref="G13:G15">
    <cfRule type="containsBlanks" dxfId="36" priority="67">
      <formula>LEN(TRIM(G13))=0</formula>
    </cfRule>
  </conditionalFormatting>
  <conditionalFormatting sqref="G12">
    <cfRule type="containsBlanks" dxfId="35" priority="68">
      <formula>LEN(TRIM(G12))=0</formula>
    </cfRule>
  </conditionalFormatting>
  <conditionalFormatting sqref="H11">
    <cfRule type="containsBlanks" dxfId="34" priority="59">
      <formula>LEN(TRIM(H11))=0</formula>
    </cfRule>
  </conditionalFormatting>
  <conditionalFormatting sqref="H12">
    <cfRule type="containsBlanks" dxfId="33" priority="58">
      <formula>LEN(TRIM(H12))=0</formula>
    </cfRule>
  </conditionalFormatting>
  <conditionalFormatting sqref="H4:H10">
    <cfRule type="containsBlanks" dxfId="32" priority="60">
      <formula>LEN(TRIM(H4))=0</formula>
    </cfRule>
  </conditionalFormatting>
  <conditionalFormatting sqref="H13:H15">
    <cfRule type="containsBlanks" dxfId="31" priority="57">
      <formula>LEN(TRIM(H13))=0</formula>
    </cfRule>
  </conditionalFormatting>
  <conditionalFormatting sqref="H16">
    <cfRule type="containsBlanks" dxfId="30" priority="56">
      <formula>LEN(TRIM(H16))=0</formula>
    </cfRule>
  </conditionalFormatting>
  <conditionalFormatting sqref="J16">
    <cfRule type="containsBlanks" dxfId="29" priority="51">
      <formula>LEN(TRIM(J16))=0</formula>
    </cfRule>
  </conditionalFormatting>
  <conditionalFormatting sqref="J4:J10">
    <cfRule type="containsBlanks" dxfId="28" priority="55">
      <formula>LEN(TRIM(J4))=0</formula>
    </cfRule>
  </conditionalFormatting>
  <conditionalFormatting sqref="J11">
    <cfRule type="containsBlanks" dxfId="27" priority="54">
      <formula>LEN(TRIM(J11))=0</formula>
    </cfRule>
  </conditionalFormatting>
  <conditionalFormatting sqref="J13:J15">
    <cfRule type="containsBlanks" dxfId="26" priority="52">
      <formula>LEN(TRIM(J13))=0</formula>
    </cfRule>
  </conditionalFormatting>
  <conditionalFormatting sqref="J12">
    <cfRule type="containsBlanks" dxfId="25" priority="53">
      <formula>LEN(TRIM(J12))=0</formula>
    </cfRule>
  </conditionalFormatting>
  <conditionalFormatting sqref="I11">
    <cfRule type="containsBlanks" dxfId="24" priority="49">
      <formula>LEN(TRIM(I11))=0</formula>
    </cfRule>
  </conditionalFormatting>
  <conditionalFormatting sqref="I12">
    <cfRule type="containsBlanks" dxfId="23" priority="48">
      <formula>LEN(TRIM(I12))=0</formula>
    </cfRule>
  </conditionalFormatting>
  <conditionalFormatting sqref="I4:I10">
    <cfRule type="containsBlanks" dxfId="22" priority="50">
      <formula>LEN(TRIM(I4))=0</formula>
    </cfRule>
  </conditionalFormatting>
  <conditionalFormatting sqref="I13:I15">
    <cfRule type="containsBlanks" dxfId="21" priority="47">
      <formula>LEN(TRIM(I13))=0</formula>
    </cfRule>
  </conditionalFormatting>
  <conditionalFormatting sqref="I16">
    <cfRule type="containsBlanks" dxfId="20" priority="46">
      <formula>LEN(TRIM(I16))=0</formula>
    </cfRule>
  </conditionalFormatting>
  <conditionalFormatting sqref="K16">
    <cfRule type="containsBlanks" dxfId="19" priority="26">
      <formula>LEN(TRIM(K16))=0</formula>
    </cfRule>
  </conditionalFormatting>
  <conditionalFormatting sqref="K4:K10">
    <cfRule type="containsBlanks" dxfId="18" priority="30">
      <formula>LEN(TRIM(K4))=0</formula>
    </cfRule>
  </conditionalFormatting>
  <conditionalFormatting sqref="K11">
    <cfRule type="containsBlanks" dxfId="17" priority="29">
      <formula>LEN(TRIM(K11))=0</formula>
    </cfRule>
  </conditionalFormatting>
  <conditionalFormatting sqref="K13:K15">
    <cfRule type="containsBlanks" dxfId="16" priority="27">
      <formula>LEN(TRIM(K13))=0</formula>
    </cfRule>
  </conditionalFormatting>
  <conditionalFormatting sqref="K12">
    <cfRule type="containsBlanks" dxfId="15" priority="28">
      <formula>LEN(TRIM(K12))=0</formula>
    </cfRule>
  </conditionalFormatting>
  <conditionalFormatting sqref="L16">
    <cfRule type="containsBlanks" dxfId="14" priority="11">
      <formula>LEN(TRIM(L16))=0</formula>
    </cfRule>
  </conditionalFormatting>
  <conditionalFormatting sqref="L4:L10">
    <cfRule type="containsBlanks" dxfId="13" priority="15">
      <formula>LEN(TRIM(L4))=0</formula>
    </cfRule>
  </conditionalFormatting>
  <conditionalFormatting sqref="L11">
    <cfRule type="containsBlanks" dxfId="12" priority="14">
      <formula>LEN(TRIM(L11))=0</formula>
    </cfRule>
  </conditionalFormatting>
  <conditionalFormatting sqref="L13:L15">
    <cfRule type="containsBlanks" dxfId="11" priority="12">
      <formula>LEN(TRIM(L13))=0</formula>
    </cfRule>
  </conditionalFormatting>
  <conditionalFormatting sqref="L12">
    <cfRule type="containsBlanks" dxfId="10" priority="13">
      <formula>LEN(TRIM(L12))=0</formula>
    </cfRule>
  </conditionalFormatting>
  <conditionalFormatting sqref="N16">
    <cfRule type="containsBlanks" dxfId="9" priority="6">
      <formula>LEN(TRIM(N16))=0</formula>
    </cfRule>
  </conditionalFormatting>
  <conditionalFormatting sqref="N4:N10">
    <cfRule type="containsBlanks" dxfId="8" priority="10">
      <formula>LEN(TRIM(N4))=0</formula>
    </cfRule>
  </conditionalFormatting>
  <conditionalFormatting sqref="N11">
    <cfRule type="containsBlanks" dxfId="7" priority="9">
      <formula>LEN(TRIM(N11))=0</formula>
    </cfRule>
  </conditionalFormatting>
  <conditionalFormatting sqref="N13:N15">
    <cfRule type="containsBlanks" dxfId="6" priority="7">
      <formula>LEN(TRIM(N13))=0</formula>
    </cfRule>
  </conditionalFormatting>
  <conditionalFormatting sqref="N12">
    <cfRule type="containsBlanks" dxfId="5" priority="8">
      <formula>LEN(TRIM(N12))=0</formula>
    </cfRule>
  </conditionalFormatting>
  <conditionalFormatting sqref="M16">
    <cfRule type="containsBlanks" dxfId="4" priority="1">
      <formula>LEN(TRIM(M16))=0</formula>
    </cfRule>
  </conditionalFormatting>
  <conditionalFormatting sqref="M4:M10">
    <cfRule type="containsBlanks" dxfId="3" priority="5">
      <formula>LEN(TRIM(M4))=0</formula>
    </cfRule>
  </conditionalFormatting>
  <conditionalFormatting sqref="M11">
    <cfRule type="containsBlanks" dxfId="2" priority="4">
      <formula>LEN(TRIM(M11))=0</formula>
    </cfRule>
  </conditionalFormatting>
  <conditionalFormatting sqref="M13:M15">
    <cfRule type="containsBlanks" dxfId="1" priority="2">
      <formula>LEN(TRIM(M13))=0</formula>
    </cfRule>
  </conditionalFormatting>
  <conditionalFormatting sqref="M12">
    <cfRule type="containsBlanks" dxfId="0" priority="3">
      <formula>LEN(TRIM(M12))=0</formula>
    </cfRule>
  </conditionalFormatting>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4" sqref="B4"/>
    </sheetView>
  </sheetViews>
  <sheetFormatPr baseColWidth="10" defaultColWidth="11.42578125" defaultRowHeight="16.5"/>
  <cols>
    <col min="1" max="1" width="3.5703125" style="91" customWidth="1"/>
    <col min="2" max="2" width="170.5703125" style="91" bestFit="1" customWidth="1"/>
    <col min="3" max="16384" width="11.42578125" style="91"/>
  </cols>
  <sheetData>
    <row r="2" spans="2:2">
      <c r="B2" s="90" t="s">
        <v>101</v>
      </c>
    </row>
    <row r="4" spans="2:2" ht="247.5">
      <c r="B4" s="130" t="s">
        <v>158</v>
      </c>
    </row>
  </sheetData>
  <pageMargins left="0.7" right="0.7" top="0.75" bottom="0.75"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2023-03-21T12:38:27Z</cp:lastPrinted>
  <dcterms:created xsi:type="dcterms:W3CDTF">2017-04-03T17:11:30Z</dcterms:created>
  <dcterms:modified xsi:type="dcterms:W3CDTF">2023-04-27T13:47:38Z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